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pulve\Dropbox\Brother\DKU neue Stücklisten_in Bearbeitung\"/>
    </mc:Choice>
  </mc:AlternateContent>
  <xr:revisionPtr revIDLastSave="0" documentId="13_ncr:1_{5FC48314-72EF-4B0A-9966-802CEDF3BB4D}" xr6:coauthVersionLast="47" xr6:coauthVersionMax="47" xr10:uidLastSave="{00000000-0000-0000-0000-000000000000}"/>
  <bookViews>
    <workbookView xWindow="-110" yWindow="-110" windowWidth="19420" windowHeight="10300" xr2:uid="{E4AC1281-146F-4B7C-A6A2-461577CF7E4F}"/>
  </bookViews>
  <sheets>
    <sheet name="Tabelle1" sheetId="1" r:id="rId1"/>
  </sheets>
  <definedNames>
    <definedName name="_xlnm.Print_Area" localSheetId="0">Tabelle1!$A$1:$L$40</definedName>
    <definedName name="Länge" comment="in mm">Tabelle1!$I$9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" i="1" l="1"/>
  <c r="X11" i="1" l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10" i="1"/>
  <c r="W32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3" i="1"/>
  <c r="W34" i="1"/>
  <c r="W35" i="1"/>
  <c r="W36" i="1"/>
  <c r="W37" i="1"/>
  <c r="W38" i="1"/>
  <c r="W39" i="1"/>
  <c r="W10" i="1"/>
  <c r="U31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2" i="1"/>
  <c r="U33" i="1"/>
  <c r="U34" i="1"/>
  <c r="U35" i="1"/>
  <c r="U36" i="1"/>
  <c r="U37" i="1"/>
  <c r="U38" i="1"/>
  <c r="U39" i="1"/>
  <c r="U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10" i="1"/>
  <c r="S36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7" i="1"/>
  <c r="S38" i="1"/>
  <c r="S39" i="1"/>
  <c r="S10" i="1"/>
  <c r="R37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8" i="1"/>
  <c r="R39" i="1"/>
  <c r="R10" i="1"/>
  <c r="E8" i="1" a="1"/>
  <c r="E8" i="1" s="1"/>
  <c r="AE39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10" i="1"/>
  <c r="AC10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P64" i="1"/>
  <c r="P65" i="1"/>
  <c r="AB11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10" i="1"/>
  <c r="P54" i="1"/>
  <c r="AB12" i="1"/>
  <c r="AC19" i="1"/>
  <c r="AC11" i="1"/>
  <c r="AC12" i="1"/>
  <c r="AC13" i="1"/>
  <c r="AC14" i="1"/>
  <c r="AC15" i="1"/>
  <c r="AC16" i="1"/>
  <c r="AC17" i="1"/>
  <c r="AC18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P63" i="1"/>
  <c r="P62" i="1"/>
  <c r="P61" i="1"/>
  <c r="P60" i="1"/>
  <c r="P59" i="1"/>
  <c r="P58" i="1"/>
  <c r="P57" i="1"/>
  <c r="P56" i="1"/>
  <c r="P55" i="1"/>
  <c r="P53" i="1"/>
  <c r="V10" i="1"/>
  <c r="Y39" i="1"/>
  <c r="V39" i="1"/>
  <c r="N39" i="1"/>
  <c r="M39" i="1"/>
  <c r="Y38" i="1"/>
  <c r="V38" i="1"/>
  <c r="N38" i="1"/>
  <c r="M38" i="1"/>
  <c r="Y37" i="1"/>
  <c r="V37" i="1"/>
  <c r="N37" i="1"/>
  <c r="M37" i="1"/>
  <c r="Y36" i="1"/>
  <c r="V36" i="1"/>
  <c r="N36" i="1"/>
  <c r="M36" i="1"/>
  <c r="Y35" i="1"/>
  <c r="V35" i="1"/>
  <c r="N35" i="1"/>
  <c r="M35" i="1"/>
  <c r="Y34" i="1"/>
  <c r="V34" i="1"/>
  <c r="N34" i="1"/>
  <c r="M34" i="1"/>
  <c r="Y33" i="1"/>
  <c r="V33" i="1"/>
  <c r="N33" i="1"/>
  <c r="M33" i="1"/>
  <c r="Y32" i="1"/>
  <c r="V32" i="1"/>
  <c r="N32" i="1"/>
  <c r="M32" i="1"/>
  <c r="Y31" i="1"/>
  <c r="V31" i="1"/>
  <c r="N31" i="1"/>
  <c r="M31" i="1"/>
  <c r="Y30" i="1"/>
  <c r="V30" i="1"/>
  <c r="N30" i="1"/>
  <c r="M30" i="1"/>
  <c r="Y29" i="1"/>
  <c r="V29" i="1"/>
  <c r="N29" i="1"/>
  <c r="M29" i="1"/>
  <c r="Y28" i="1"/>
  <c r="V28" i="1"/>
  <c r="N28" i="1"/>
  <c r="M28" i="1"/>
  <c r="Y27" i="1"/>
  <c r="V27" i="1"/>
  <c r="N27" i="1"/>
  <c r="M27" i="1"/>
  <c r="Y26" i="1"/>
  <c r="V26" i="1"/>
  <c r="N26" i="1"/>
  <c r="M26" i="1"/>
  <c r="Y25" i="1"/>
  <c r="V25" i="1"/>
  <c r="N25" i="1"/>
  <c r="M25" i="1"/>
  <c r="Y24" i="1"/>
  <c r="V24" i="1"/>
  <c r="N24" i="1"/>
  <c r="M24" i="1"/>
  <c r="Y23" i="1"/>
  <c r="V23" i="1"/>
  <c r="N23" i="1"/>
  <c r="M23" i="1"/>
  <c r="Y22" i="1"/>
  <c r="V22" i="1"/>
  <c r="N22" i="1"/>
  <c r="O22" i="1" s="1"/>
  <c r="P22" i="1" s="1"/>
  <c r="M22" i="1"/>
  <c r="Y21" i="1"/>
  <c r="V21" i="1"/>
  <c r="N21" i="1"/>
  <c r="M21" i="1"/>
  <c r="Y20" i="1"/>
  <c r="V20" i="1"/>
  <c r="N20" i="1"/>
  <c r="M20" i="1"/>
  <c r="Y19" i="1"/>
  <c r="V19" i="1"/>
  <c r="N19" i="1"/>
  <c r="M19" i="1"/>
  <c r="Y18" i="1"/>
  <c r="V18" i="1"/>
  <c r="N18" i="1"/>
  <c r="M18" i="1"/>
  <c r="Y17" i="1"/>
  <c r="V17" i="1"/>
  <c r="N17" i="1"/>
  <c r="M17" i="1"/>
  <c r="Y16" i="1"/>
  <c r="V16" i="1"/>
  <c r="N16" i="1"/>
  <c r="O16" i="1" s="1"/>
  <c r="P16" i="1" s="1"/>
  <c r="M16" i="1"/>
  <c r="Y15" i="1"/>
  <c r="V15" i="1"/>
  <c r="N15" i="1"/>
  <c r="M15" i="1"/>
  <c r="Y14" i="1"/>
  <c r="V14" i="1"/>
  <c r="N14" i="1"/>
  <c r="M14" i="1"/>
  <c r="Y13" i="1"/>
  <c r="V13" i="1"/>
  <c r="N13" i="1"/>
  <c r="M13" i="1"/>
  <c r="Y12" i="1"/>
  <c r="V12" i="1"/>
  <c r="N12" i="1"/>
  <c r="M12" i="1"/>
  <c r="Y11" i="1"/>
  <c r="V11" i="1"/>
  <c r="N11" i="1"/>
  <c r="M11" i="1"/>
  <c r="Y10" i="1"/>
  <c r="N10" i="1"/>
  <c r="Z37" i="1"/>
  <c r="Q37" i="1"/>
  <c r="Z36" i="1"/>
  <c r="Q36" i="1"/>
  <c r="Z38" i="1"/>
  <c r="Q38" i="1"/>
  <c r="Z39" i="1"/>
  <c r="Q39" i="1"/>
  <c r="Z25" i="1"/>
  <c r="Q25" i="1"/>
  <c r="Z33" i="1"/>
  <c r="Q33" i="1"/>
  <c r="Z30" i="1"/>
  <c r="Q30" i="1"/>
  <c r="Z24" i="1"/>
  <c r="Q24" i="1"/>
  <c r="Z28" i="1"/>
  <c r="Q28" i="1"/>
  <c r="Z31" i="1"/>
  <c r="Q31" i="1"/>
  <c r="Z20" i="1"/>
  <c r="Q20" i="1"/>
  <c r="Z29" i="1"/>
  <c r="Q29" i="1"/>
  <c r="Z32" i="1"/>
  <c r="Q32" i="1"/>
  <c r="Z27" i="1"/>
  <c r="Q27" i="1"/>
  <c r="Z35" i="1"/>
  <c r="Q35" i="1"/>
  <c r="Z26" i="1"/>
  <c r="Q26" i="1"/>
  <c r="Z34" i="1"/>
  <c r="Q34" i="1"/>
  <c r="Z23" i="1"/>
  <c r="Q23" i="1"/>
  <c r="Z21" i="1"/>
  <c r="Q21" i="1"/>
  <c r="Z22" i="1"/>
  <c r="Q22" i="1"/>
  <c r="Z17" i="1"/>
  <c r="Q17" i="1"/>
  <c r="Z15" i="1"/>
  <c r="Z13" i="1"/>
  <c r="Z14" i="1"/>
  <c r="Z16" i="1"/>
  <c r="Q16" i="1"/>
  <c r="Q15" i="1"/>
  <c r="Q13" i="1"/>
  <c r="Z18" i="1"/>
  <c r="Q18" i="1"/>
  <c r="Z19" i="1"/>
  <c r="Q19" i="1"/>
  <c r="Q14" i="1"/>
  <c r="O21" i="1" l="1"/>
  <c r="P21" i="1" s="1"/>
  <c r="O27" i="1"/>
  <c r="P27" i="1" s="1"/>
  <c r="O33" i="1"/>
  <c r="P33" i="1" s="1"/>
  <c r="O28" i="1"/>
  <c r="P28" i="1" s="1"/>
  <c r="AA28" i="1" s="1"/>
  <c r="O19" i="1"/>
  <c r="P19" i="1" s="1"/>
  <c r="O31" i="1"/>
  <c r="P31" i="1" s="1"/>
  <c r="O35" i="1"/>
  <c r="P35" i="1" s="1"/>
  <c r="O26" i="1"/>
  <c r="P26" i="1" s="1"/>
  <c r="AA26" i="1" s="1"/>
  <c r="O38" i="1"/>
  <c r="P38" i="1" s="1"/>
  <c r="AA38" i="1" s="1"/>
  <c r="O37" i="1"/>
  <c r="P37" i="1" s="1"/>
  <c r="AA37" i="1" s="1"/>
  <c r="AA16" i="1"/>
  <c r="O34" i="1"/>
  <c r="P34" i="1" s="1"/>
  <c r="O18" i="1"/>
  <c r="P18" i="1" s="1"/>
  <c r="AA18" i="1" s="1"/>
  <c r="O24" i="1"/>
  <c r="P24" i="1" s="1"/>
  <c r="AA24" i="1" s="1"/>
  <c r="O36" i="1"/>
  <c r="P36" i="1" s="1"/>
  <c r="AA36" i="1" s="1"/>
  <c r="O17" i="1"/>
  <c r="P17" i="1" s="1"/>
  <c r="AA17" i="1" s="1"/>
  <c r="O13" i="1"/>
  <c r="P13" i="1" s="1"/>
  <c r="AA13" i="1" s="1"/>
  <c r="O25" i="1"/>
  <c r="P25" i="1" s="1"/>
  <c r="AA25" i="1" s="1"/>
  <c r="O10" i="1"/>
  <c r="P10" i="1" s="1"/>
  <c r="O11" i="1"/>
  <c r="P11" i="1" s="1"/>
  <c r="Z11" i="1" s="1"/>
  <c r="O15" i="1"/>
  <c r="P15" i="1" s="1"/>
  <c r="AA15" i="1" s="1"/>
  <c r="O23" i="1"/>
  <c r="P23" i="1" s="1"/>
  <c r="AA23" i="1" s="1"/>
  <c r="O29" i="1"/>
  <c r="P29" i="1" s="1"/>
  <c r="AA29" i="1" s="1"/>
  <c r="O39" i="1"/>
  <c r="P39" i="1" s="1"/>
  <c r="AA39" i="1" s="1"/>
  <c r="AA34" i="1"/>
  <c r="AA35" i="1"/>
  <c r="AA31" i="1"/>
  <c r="O12" i="1"/>
  <c r="P12" i="1" s="1"/>
  <c r="Z12" i="1" s="1"/>
  <c r="O14" i="1"/>
  <c r="P14" i="1" s="1"/>
  <c r="AA14" i="1" s="1"/>
  <c r="O20" i="1"/>
  <c r="P20" i="1" s="1"/>
  <c r="AA20" i="1" s="1"/>
  <c r="O30" i="1"/>
  <c r="P30" i="1" s="1"/>
  <c r="AA30" i="1" s="1"/>
  <c r="O32" i="1"/>
  <c r="P32" i="1" s="1"/>
  <c r="AA32" i="1" s="1"/>
  <c r="Q10" i="1"/>
  <c r="Z10" i="1"/>
  <c r="Q11" i="1"/>
  <c r="AA33" i="1"/>
  <c r="AA27" i="1"/>
  <c r="AC41" i="1"/>
  <c r="AA19" i="1"/>
  <c r="AA21" i="1"/>
  <c r="AA22" i="1"/>
  <c r="AB41" i="1"/>
  <c r="AD41" i="1"/>
  <c r="AE41" i="1"/>
  <c r="Q12" i="1" l="1"/>
  <c r="AA12" i="1"/>
  <c r="AA11" i="1"/>
  <c r="AA10" i="1"/>
  <c r="AB42" i="1"/>
  <c r="L6" i="1"/>
  <c r="AA41" i="1" l="1"/>
  <c r="K3" i="1" s="1"/>
  <c r="H3" i="1" s="1"/>
  <c r="L3" i="1"/>
  <c r="M6" i="1"/>
  <c r="L4" i="1" l="1"/>
  <c r="L5" i="1" s="1"/>
  <c r="L7" i="1" s="1"/>
  <c r="L8" i="1" l="1"/>
  <c r="M7" i="1"/>
  <c r="M5" i="1"/>
  <c r="M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<sst xmlns="http://schemas.openxmlformats.org/spreadsheetml/2006/main" count="158" uniqueCount="117">
  <si>
    <t>Material</t>
  </si>
  <si>
    <t>Oberfläche</t>
  </si>
  <si>
    <t>Pos.</t>
  </si>
  <si>
    <t>Kommission:</t>
  </si>
  <si>
    <t>Farbe:</t>
  </si>
  <si>
    <t>Gewicht pro Stück</t>
  </si>
  <si>
    <t>Länge / mm</t>
  </si>
  <si>
    <r>
      <t>effektive m</t>
    </r>
    <r>
      <rPr>
        <i/>
        <vertAlign val="superscript"/>
        <sz val="11"/>
        <color theme="8" tint="-0.249977111117893"/>
        <rFont val="Calibri"/>
        <family val="2"/>
        <scheme val="minor"/>
      </rPr>
      <t>2</t>
    </r>
  </si>
  <si>
    <t>Klein-/Grossteil</t>
  </si>
  <si>
    <r>
      <t>Faktor m</t>
    </r>
    <r>
      <rPr>
        <i/>
        <vertAlign val="superscript"/>
        <sz val="11"/>
        <color theme="8" tint="-0.249977111117893"/>
        <rFont val="Calibri"/>
        <family val="2"/>
        <scheme val="minor"/>
      </rPr>
      <t>2</t>
    </r>
  </si>
  <si>
    <t>Format</t>
  </si>
  <si>
    <t>Länge gerundet</t>
  </si>
  <si>
    <t>Breite gerundet</t>
  </si>
  <si>
    <t>&gt;Bis zu einer Breite von 300mm wird die Länge auf 1000mm aufgerundet</t>
  </si>
  <si>
    <t>&gt; 6.5m L</t>
  </si>
  <si>
    <t>&gt; 0.5m t</t>
  </si>
  <si>
    <t>Breite / mm
(bei Profil/Rohr etc. = Umfang oder Abwicklung)</t>
  </si>
  <si>
    <t>Kundenname:</t>
  </si>
  <si>
    <t>(elektronisch auszufüllen - aufgrund Formeln)</t>
  </si>
  <si>
    <t>Sachbearbeiter:</t>
  </si>
  <si>
    <t>Geländer</t>
  </si>
  <si>
    <t>Materialformat</t>
  </si>
  <si>
    <t>Länge</t>
  </si>
  <si>
    <t>Breite</t>
  </si>
  <si>
    <t>Tiefe</t>
  </si>
  <si>
    <t>Tipps &amp; Tricks zum Ausfüllen der Stückliste</t>
  </si>
  <si>
    <t>Geländer (LxB)</t>
  </si>
  <si>
    <t>-</t>
  </si>
  <si>
    <t>Pfosten / Profil / Rohr / Glasleiste</t>
  </si>
  <si>
    <t>Profil/Pfosten/Rohr (LxAbw)</t>
  </si>
  <si>
    <r>
      <t xml:space="preserve">1500 </t>
    </r>
    <r>
      <rPr>
        <vertAlign val="superscript"/>
        <sz val="11"/>
        <color theme="1"/>
        <rFont val="Calibri"/>
        <family val="2"/>
        <scheme val="minor"/>
      </rPr>
      <t>a)</t>
    </r>
  </si>
  <si>
    <t>b) Pfosten rundherum - somit 30mm * vier Seiten</t>
  </si>
  <si>
    <r>
      <t xml:space="preserve">120 </t>
    </r>
    <r>
      <rPr>
        <vertAlign val="superscript"/>
        <sz val="11"/>
        <color theme="1"/>
        <rFont val="Calibri"/>
        <family val="2"/>
        <scheme val="minor"/>
      </rPr>
      <t>b)</t>
    </r>
  </si>
  <si>
    <r>
      <t xml:space="preserve">1800 </t>
    </r>
    <r>
      <rPr>
        <vertAlign val="superscript"/>
        <sz val="11"/>
        <color theme="1"/>
        <rFont val="Calibri"/>
        <family val="2"/>
        <scheme val="minor"/>
      </rPr>
      <t>a)</t>
    </r>
  </si>
  <si>
    <t>a) 1200 + je 100mm pro ausstehende Lasche / Flansch (dafür Abwicklung nicht erweitert)</t>
  </si>
  <si>
    <t>Blech</t>
  </si>
  <si>
    <t>Körper</t>
  </si>
  <si>
    <t>Blech-einseitig (LxB)</t>
  </si>
  <si>
    <r>
      <t xml:space="preserve">560 </t>
    </r>
    <r>
      <rPr>
        <vertAlign val="superscript"/>
        <sz val="11"/>
        <color theme="1"/>
        <rFont val="Calibri"/>
        <family val="2"/>
        <scheme val="minor"/>
      </rPr>
      <t>a)</t>
    </r>
  </si>
  <si>
    <t>a) Abwicklung (zu beschichtende Oberfläche) - somit Berechnung wie folgt:</t>
  </si>
  <si>
    <t xml:space="preserve">    (2 * 100) + (2 * 80) + (4 * 50)</t>
  </si>
  <si>
    <t>als Körper wird definiert, wenn mindestens 5 von 6 Seiten geschlossen sind.</t>
  </si>
  <si>
    <t>Körperformat einseitg beschichten (LxBxT)</t>
  </si>
  <si>
    <t>Rahmen</t>
  </si>
  <si>
    <t>Rahmenformat (LxB)</t>
  </si>
  <si>
    <t>a) Schenkel doppelt rechnen ;  900 + 900 = 1800</t>
  </si>
  <si>
    <t>Breite / Umfang</t>
  </si>
  <si>
    <r>
      <t>Faktor-m</t>
    </r>
    <r>
      <rPr>
        <i/>
        <vertAlign val="superscript"/>
        <sz val="11"/>
        <color theme="8" tint="-0.249977111117893"/>
        <rFont val="Calibri"/>
        <family val="2"/>
        <scheme val="minor"/>
      </rPr>
      <t>2</t>
    </r>
    <r>
      <rPr>
        <i/>
        <sz val="11"/>
        <color theme="8" tint="-0.249977111117893"/>
        <rFont val="Calibri"/>
        <family val="2"/>
        <scheme val="minor"/>
      </rPr>
      <t xml:space="preserve"> (interner Wert)</t>
    </r>
  </si>
  <si>
    <r>
      <t>m</t>
    </r>
    <r>
      <rPr>
        <i/>
        <vertAlign val="superscript"/>
        <sz val="11"/>
        <color theme="8" tint="-0.249977111117893"/>
        <rFont val="Calibri"/>
        <family val="2"/>
        <scheme val="minor"/>
      </rPr>
      <t>2</t>
    </r>
    <r>
      <rPr>
        <i/>
        <sz val="11"/>
        <color theme="8" tint="-0.249977111117893"/>
        <rFont val="Calibri"/>
        <family val="2"/>
        <scheme val="minor"/>
      </rPr>
      <t xml:space="preserve"> effektiv</t>
    </r>
  </si>
  <si>
    <t>zu diesem Preis, Anlieferung in maximal … Etappen</t>
  </si>
  <si>
    <t>Lochblech oder Lamellen?</t>
  </si>
  <si>
    <t>Lochblech/Lamellen</t>
  </si>
  <si>
    <t>Faktoren bei Rippenradiator</t>
  </si>
  <si>
    <t>Bemerkungen (spezielle Formen, Gitter, gewünschter Abdeckaufwand, mehr als 1 Schenkel, etc.)</t>
  </si>
  <si>
    <t>Blech-beidseitig (LxB)</t>
  </si>
  <si>
    <t>Körperformat beidseitig beschichten (LxBxT)</t>
  </si>
  <si>
    <t>Kleinteil (bis 100x100mm)</t>
  </si>
  <si>
    <t>Rippenradiator (LxBxT)</t>
  </si>
  <si>
    <t>Flachradiator (LxBxT)</t>
  </si>
  <si>
    <t>Mehraufwand (internes Feld)</t>
  </si>
  <si>
    <t>Mehraufwände</t>
  </si>
  <si>
    <t>Preise individuelle Masse</t>
  </si>
  <si>
    <t>Pauschalpreise</t>
  </si>
  <si>
    <r>
      <rPr>
        <b/>
        <sz val="11"/>
        <color theme="0"/>
        <rFont val="Calibri"/>
        <family val="2"/>
        <scheme val="minor"/>
      </rPr>
      <t>TOTAL in CHF (exkl. MWST)</t>
    </r>
    <r>
      <rPr>
        <sz val="9"/>
        <color theme="0"/>
        <rFont val="Calibri"/>
        <family val="2"/>
        <scheme val="minor"/>
      </rPr>
      <t xml:space="preserve">
Richtpreis ohne Gewähr (siehe unter anderem Spezialfälle gem. Bemerkungen)</t>
    </r>
  </si>
  <si>
    <t xml:space="preserve">Anwendbarer MWST Satz: </t>
  </si>
  <si>
    <t>Preise inkl. MWST</t>
  </si>
  <si>
    <t>Tisch klein (bis 60cm L)</t>
  </si>
  <si>
    <t>Tisch mittel (bis 120cm L)</t>
  </si>
  <si>
    <t>Tisch gross</t>
  </si>
  <si>
    <t>Stuhl</t>
  </si>
  <si>
    <t>Mofafelge</t>
  </si>
  <si>
    <t>Felge (PW/Motorrad)</t>
  </si>
  <si>
    <t>Fahrzeug Kleinteil (bis 20x20x20cm)</t>
  </si>
  <si>
    <t>Motorradrahmen</t>
  </si>
  <si>
    <t>Motorradschwinge</t>
  </si>
  <si>
    <t>Motorradrahmen &amp; Schwinge inkl. 10 Kleinteile</t>
  </si>
  <si>
    <t>Pauschalpreise exkl. Kleinmengenzuschlag</t>
  </si>
  <si>
    <t>Pauschalpreise inkl. Kleinmengenzuschlag</t>
  </si>
  <si>
    <r>
      <t xml:space="preserve">Hinweise: </t>
    </r>
    <r>
      <rPr>
        <sz val="18"/>
        <color rgb="FFFF0000"/>
        <rFont val="Calibri"/>
        <family val="2"/>
        <scheme val="minor"/>
      </rPr>
      <t>Tipps &amp; Tricks zum Ausfüllen siehe weiter unten</t>
    </r>
  </si>
  <si>
    <t>Felge (LKW)</t>
  </si>
  <si>
    <t>Sandstrahlen oder Arbeit nach Aufwand</t>
  </si>
  <si>
    <t>Preise pro Stk in CHF (falls Pauschalpreise)</t>
  </si>
  <si>
    <t>Anzahl</t>
  </si>
  <si>
    <t>Material-Format 
oder 
Spezialbehandlungen*</t>
  </si>
  <si>
    <t>Sandstrahlen pro min (inkl. 10min Kleinmengenzuschlag)*</t>
  </si>
  <si>
    <t>Sandstrahlen pro Std*</t>
  </si>
  <si>
    <t>Arbeit nach Aufwand pro min*</t>
  </si>
  <si>
    <t>Arbeit nach Aufwand pro Std*</t>
  </si>
  <si>
    <t>Preis Spezialbehandlungen*</t>
  </si>
  <si>
    <t>TOTAL in CHF (inkl. MWST)</t>
  </si>
  <si>
    <t>Bestellung Spezialfarbe</t>
  </si>
  <si>
    <t>Stückliste</t>
  </si>
  <si>
    <t>Alu</t>
  </si>
  <si>
    <t>Stahl-Innenanwendung</t>
  </si>
  <si>
    <t>Stahl-Aussenanwendung</t>
  </si>
  <si>
    <t>Inox</t>
  </si>
  <si>
    <t>verzinkt mit Grundierung</t>
  </si>
  <si>
    <t>verzinkt ohne Grundierung</t>
  </si>
  <si>
    <t>0.1-49kg</t>
  </si>
  <si>
    <t>50-99kg</t>
  </si>
  <si>
    <t>100-149kg</t>
  </si>
  <si>
    <t>150-199kg</t>
  </si>
  <si>
    <t>200-250kg</t>
  </si>
  <si>
    <t>Rohware Schutzfolie zu entfernen</t>
  </si>
  <si>
    <t>Rohware</t>
  </si>
  <si>
    <t>alte Farbe entfernen</t>
  </si>
  <si>
    <t>Ja</t>
  </si>
  <si>
    <t>Nein</t>
  </si>
  <si>
    <t>XS (0.25)</t>
  </si>
  <si>
    <t>S (0.5)</t>
  </si>
  <si>
    <t>M (1)</t>
  </si>
  <si>
    <t>L (1.5)</t>
  </si>
  <si>
    <t>XL (2)</t>
  </si>
  <si>
    <t>Zuschlag/Gutschrift gem. Bemerkung (in CHF)*</t>
  </si>
  <si>
    <t>Total Soll-Anzahl (Eigenkontrolle intern):</t>
  </si>
  <si>
    <t>Tiefe / mm 
(nur bei Körpermass oder mit Winkel)</t>
  </si>
  <si>
    <t>Rahmenformat (LxB) / Gestell (LxBxT)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</si>
</sst>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[$CHF-807]\ * #,##0.00_ ;_ [$CHF-807]\ * \-#,##0.00_ ;_ [$CHF-807]\ * &quot;-&quot;??_ ;_ @_ "/>
    <numFmt numFmtId="165" formatCode="0.0%"/>
    <numFmt numFmtId="166" formatCode="0.000"/>
  </numFmts>
  <fonts count="25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i/>
      <vertAlign val="superscript"/>
      <sz val="11"/>
      <color theme="8" tint="-0.249977111117893"/>
      <name val="Calibri"/>
      <family val="2"/>
      <scheme val="minor"/>
    </font>
    <font>
      <i/>
      <sz val="10"/>
      <color theme="8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26"/>
      <color rgb="FFFF000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</borders>
  <cellStyleXfs count="3">
    <xf numFmtId="0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85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0" fillId="2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/>
    </xf>
    <xf numFmtId="0" fontId="0" fillId="3" borderId="1" xfId="0" applyFill="1" applyBorder="1" applyProtection="1">
      <protection locked="0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4" borderId="0" xfId="0" applyFill="1"/>
    <xf numFmtId="0" fontId="0" fillId="0" borderId="0" xfId="0" quotePrefix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 applyProtection="1">
      <alignment horizontal="right"/>
      <protection locked="0"/>
    </xf>
    <xf numFmtId="0" fontId="0" fillId="3" borderId="1" xfId="0" applyFill="1" applyBorder="1" applyAlignment="1" applyProtection="1">
      <alignment horizontal="left"/>
      <protection locked="0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/>
    <xf numFmtId="0" fontId="10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0" fillId="0" borderId="1" xfId="0" applyBorder="1"/>
    <xf numFmtId="0" fontId="0" fillId="9" borderId="1" xfId="0" applyFill="1" applyBorder="1"/>
    <xf numFmtId="0" fontId="0" fillId="0" borderId="1" xfId="0" applyBorder="1" applyAlignment="1">
      <alignment horizontal="left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4" fillId="0" borderId="0" xfId="0" applyFont="1"/>
    <xf numFmtId="0" fontId="0" fillId="0" borderId="7" xfId="0" applyBorder="1"/>
    <xf numFmtId="0" fontId="12" fillId="8" borderId="0" xfId="0" applyFont="1" applyFill="1"/>
    <xf numFmtId="0" fontId="0" fillId="0" borderId="7" xfId="0" applyBorder="1" applyAlignment="1">
      <alignment vertical="center"/>
    </xf>
    <xf numFmtId="0" fontId="12" fillId="0" borderId="0" xfId="0" applyFont="1"/>
    <xf numFmtId="0" fontId="0" fillId="0" borderId="8" xfId="0" applyBorder="1"/>
    <xf numFmtId="0" fontId="0" fillId="0" borderId="9" xfId="0" applyBorder="1"/>
    <xf numFmtId="0" fontId="0" fillId="0" borderId="10" xfId="0" applyBorder="1"/>
    <xf numFmtId="164" fontId="13" fillId="7" borderId="0" xfId="1" applyNumberFormat="1" applyFont="1" applyFill="1" applyAlignment="1">
      <alignment horizontal="right"/>
    </xf>
    <xf numFmtId="0" fontId="19" fillId="0" borderId="0" xfId="0" applyFont="1"/>
    <xf numFmtId="0" fontId="7" fillId="0" borderId="11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20" fillId="0" borderId="2" xfId="0" applyFont="1" applyBorder="1" applyAlignment="1">
      <alignment vertical="center"/>
    </xf>
    <xf numFmtId="0" fontId="7" fillId="0" borderId="15" xfId="0" applyFont="1" applyBorder="1" applyAlignment="1">
      <alignment horizontal="center" vertical="center"/>
    </xf>
    <xf numFmtId="0" fontId="7" fillId="10" borderId="0" xfId="0" applyFont="1" applyFill="1" applyAlignment="1">
      <alignment vertical="center" wrapText="1"/>
    </xf>
    <xf numFmtId="0" fontId="7" fillId="10" borderId="0" xfId="0" applyFont="1" applyFill="1"/>
    <xf numFmtId="0" fontId="0" fillId="0" borderId="1" xfId="0" applyBorder="1" applyProtection="1">
      <protection locked="0"/>
    </xf>
    <xf numFmtId="0" fontId="19" fillId="2" borderId="1" xfId="0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0" xfId="0" quotePrefix="1" applyAlignment="1">
      <alignment vertical="center"/>
    </xf>
    <xf numFmtId="164" fontId="21" fillId="0" borderId="0" xfId="0" applyNumberFormat="1" applyFont="1"/>
    <xf numFmtId="164" fontId="21" fillId="0" borderId="16" xfId="0" applyNumberFormat="1" applyFont="1" applyBorder="1"/>
    <xf numFmtId="0" fontId="0" fillId="6" borderId="18" xfId="0" applyFill="1" applyBorder="1"/>
    <xf numFmtId="0" fontId="16" fillId="6" borderId="18" xfId="0" applyFont="1" applyFill="1" applyBorder="1"/>
    <xf numFmtId="164" fontId="21" fillId="0" borderId="19" xfId="0" applyNumberFormat="1" applyFont="1" applyBorder="1"/>
    <xf numFmtId="164" fontId="21" fillId="0" borderId="20" xfId="0" applyNumberFormat="1" applyFont="1" applyBorder="1"/>
    <xf numFmtId="0" fontId="7" fillId="0" borderId="0" xfId="0" applyFont="1" applyAlignment="1">
      <alignment horizontal="right" vertical="center"/>
    </xf>
    <xf numFmtId="164" fontId="7" fillId="0" borderId="0" xfId="0" applyNumberFormat="1" applyFont="1" applyAlignment="1">
      <alignment horizontal="center" vertical="center"/>
    </xf>
    <xf numFmtId="164" fontId="0" fillId="0" borderId="0" xfId="0" applyNumberFormat="1"/>
    <xf numFmtId="166" fontId="0" fillId="0" borderId="0" xfId="2" applyNumberFormat="1" applyFont="1" applyFill="1"/>
    <xf numFmtId="2" fontId="0" fillId="0" borderId="0" xfId="0" applyNumberFormat="1"/>
    <xf numFmtId="0" fontId="15" fillId="7" borderId="0" xfId="0" applyFont="1" applyFill="1" applyAlignment="1">
      <alignment horizontal="right" vertical="center" wrapText="1"/>
    </xf>
    <xf numFmtId="0" fontId="13" fillId="7" borderId="0" xfId="0" applyFont="1" applyFill="1" applyAlignment="1">
      <alignment horizontal="right"/>
    </xf>
    <xf numFmtId="164" fontId="13" fillId="7" borderId="0" xfId="1" applyNumberFormat="1" applyFont="1" applyFill="1" applyAlignment="1">
      <alignment horizontal="right" vertical="top"/>
    </xf>
    <xf numFmtId="0" fontId="0" fillId="2" borderId="24" xfId="0" applyFill="1" applyBorder="1" applyAlignment="1">
      <alignment horizontal="center" vertical="center" wrapText="1"/>
    </xf>
    <xf numFmtId="0" fontId="6" fillId="3" borderId="23" xfId="0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vertical="top"/>
    </xf>
    <xf numFmtId="0" fontId="7" fillId="0" borderId="26" xfId="0" applyFont="1" applyBorder="1" applyAlignment="1">
      <alignment horizontal="center" vertical="center"/>
    </xf>
    <xf numFmtId="2" fontId="7" fillId="0" borderId="24" xfId="0" applyNumberFormat="1" applyFont="1" applyBorder="1" applyAlignment="1">
      <alignment horizontal="center" vertical="center"/>
    </xf>
    <xf numFmtId="0" fontId="16" fillId="6" borderId="27" xfId="0" applyFont="1" applyFill="1" applyBorder="1"/>
    <xf numFmtId="0" fontId="16" fillId="6" borderId="28" xfId="0" applyFont="1" applyFill="1" applyBorder="1"/>
    <xf numFmtId="0" fontId="24" fillId="0" borderId="0" xfId="0" quotePrefix="1" applyFont="1" applyAlignment="1">
      <alignment horizontal="right" vertical="center" wrapText="1"/>
    </xf>
    <xf numFmtId="0" fontId="0" fillId="0" borderId="0" xfId="0" applyProtection="1">
      <protection locked="0"/>
    </xf>
    <xf numFmtId="164" fontId="22" fillId="0" borderId="21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3" fillId="3" borderId="1" xfId="0" applyFont="1" applyFill="1" applyBorder="1" applyAlignment="1" applyProtection="1">
      <alignment horizontal="left" vertical="center"/>
      <protection locked="0"/>
    </xf>
    <xf numFmtId="0" fontId="5" fillId="6" borderId="0" xfId="0" applyFont="1" applyFill="1" applyAlignment="1">
      <alignment horizontal="center" vertical="top" wrapText="1"/>
    </xf>
    <xf numFmtId="0" fontId="15" fillId="7" borderId="0" xfId="0" applyFont="1" applyFill="1" applyAlignment="1">
      <alignment horizontal="right" vertical="center" wrapText="1"/>
    </xf>
    <xf numFmtId="0" fontId="23" fillId="0" borderId="25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</cellXfs>
  <cellStyles count="3">
    <cellStyle name="Komma" xfId="1" builtinId="3"/>
    <cellStyle name="Prozent" xfId="2" builtinId="5"/>
    <cellStyle name="Standard" xfId="0" builtinId="0"/>
  </cellStyles>
  <dxfs count="5">
    <dxf>
      <fill>
        <patternFill>
          <bgColor theme="8" tint="-0.24994659260841701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1225233</xdr:colOff>
      <xdr:row>8</xdr:row>
      <xdr:rowOff>583884</xdr:rowOff>
    </xdr:from>
    <xdr:to>
      <xdr:col>9</xdr:col>
      <xdr:colOff>68898</xdr:colOff>
      <xdr:row>10</xdr:row>
      <xdr:rowOff>124777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A1FEE18-82EC-478F-BAF9-19C80E61ADBE}"/>
            </a:ext>
          </a:extLst>
        </xdr:cNvPr>
        <xdr:cNvSpPr txBox="1"/>
      </xdr:nvSpPr>
      <xdr:spPr>
        <a:xfrm>
          <a:off x="11051858" y="3115947"/>
          <a:ext cx="97790" cy="3743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>
    <xdr:from>
      <xdr:col>9</xdr:col>
      <xdr:colOff>1410017</xdr:colOff>
      <xdr:row>8</xdr:row>
      <xdr:rowOff>583884</xdr:rowOff>
    </xdr:from>
    <xdr:to>
      <xdr:col>10</xdr:col>
      <xdr:colOff>76517</xdr:colOff>
      <xdr:row>10</xdr:row>
      <xdr:rowOff>140017</xdr:rowOff>
    </xdr:to>
    <xdr:sp macro="" textlink="">
      <xdr:nvSpPr>
        <xdr:cNvPr id="73" name="Textfeld 72">
          <a:extLst>
            <a:ext uri="{FF2B5EF4-FFF2-40B4-BE49-F238E27FC236}">
              <a16:creationId xmlns:a16="http://schemas.microsoft.com/office/drawing/2014/main" id="{88C14F5D-D517-4498-ABA3-9C15067CF53A}"/>
            </a:ext>
          </a:extLst>
        </xdr:cNvPr>
        <xdr:cNvSpPr txBox="1"/>
      </xdr:nvSpPr>
      <xdr:spPr>
        <a:xfrm>
          <a:off x="12490767" y="3115947"/>
          <a:ext cx="119063" cy="389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 editAs="oneCell">
    <xdr:from>
      <xdr:col>8</xdr:col>
      <xdr:colOff>746760</xdr:colOff>
      <xdr:row>57</xdr:row>
      <xdr:rowOff>30481</xdr:rowOff>
    </xdr:from>
    <xdr:to>
      <xdr:col>9</xdr:col>
      <xdr:colOff>1287917</xdr:colOff>
      <xdr:row>64</xdr:row>
      <xdr:rowOff>103506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0C4A7BD-B8ED-B4FC-098E-28A128C34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54160" y="3444241"/>
          <a:ext cx="1772421" cy="1356360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65</xdr:row>
      <xdr:rowOff>68580</xdr:rowOff>
    </xdr:from>
    <xdr:to>
      <xdr:col>10</xdr:col>
      <xdr:colOff>179704</xdr:colOff>
      <xdr:row>72</xdr:row>
      <xdr:rowOff>120950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66B926B8-B89A-217A-A303-F83C574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55100" y="4213860"/>
          <a:ext cx="2202180" cy="135221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74</xdr:row>
      <xdr:rowOff>58595</xdr:rowOff>
    </xdr:from>
    <xdr:to>
      <xdr:col>10</xdr:col>
      <xdr:colOff>387984</xdr:colOff>
      <xdr:row>88</xdr:row>
      <xdr:rowOff>105824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1202AB07-CDCD-F03F-F23A-8EFFC5F1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79791" y="4592495"/>
          <a:ext cx="1722120" cy="2633583"/>
        </a:xfrm>
        <a:prstGeom prst="rect">
          <a:avLst/>
        </a:prstGeom>
      </xdr:spPr>
    </xdr:pic>
    <xdr:clientData/>
  </xdr:twoCellAnchor>
  <xdr:twoCellAnchor>
    <xdr:from>
      <xdr:col>3</xdr:col>
      <xdr:colOff>525780</xdr:colOff>
      <xdr:row>3</xdr:row>
      <xdr:rowOff>243840</xdr:rowOff>
    </xdr:from>
    <xdr:to>
      <xdr:col>3</xdr:col>
      <xdr:colOff>637176</xdr:colOff>
      <xdr:row>5</xdr:row>
      <xdr:rowOff>5753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F57AF3DB-8114-429D-88B7-0A2B41525608}"/>
            </a:ext>
          </a:extLst>
        </xdr:cNvPr>
        <xdr:cNvSpPr txBox="1"/>
      </xdr:nvSpPr>
      <xdr:spPr>
        <a:xfrm>
          <a:off x="5311140" y="1303020"/>
          <a:ext cx="111396" cy="3105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 editAs="oneCell">
    <xdr:from>
      <xdr:col>8</xdr:col>
      <xdr:colOff>681583</xdr:colOff>
      <xdr:row>115</xdr:row>
      <xdr:rowOff>152400</xdr:rowOff>
    </xdr:from>
    <xdr:to>
      <xdr:col>10</xdr:col>
      <xdr:colOff>838694</xdr:colOff>
      <xdr:row>126</xdr:row>
      <xdr:rowOff>49229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514F637A-9D43-49C8-55B8-07B87834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88983" y="14241780"/>
          <a:ext cx="2824112" cy="1905334"/>
        </a:xfrm>
        <a:prstGeom prst="rect">
          <a:avLst/>
        </a:prstGeom>
      </xdr:spPr>
    </xdr:pic>
    <xdr:clientData/>
  </xdr:twoCellAnchor>
  <xdr:twoCellAnchor editAs="oneCell">
    <xdr:from>
      <xdr:col>8</xdr:col>
      <xdr:colOff>777240</xdr:colOff>
      <xdr:row>89</xdr:row>
      <xdr:rowOff>169038</xdr:rowOff>
    </xdr:from>
    <xdr:to>
      <xdr:col>10</xdr:col>
      <xdr:colOff>686267</xdr:colOff>
      <xdr:row>100</xdr:row>
      <xdr:rowOff>12405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25AF6620-753C-9635-29EB-B4BB7746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076920" y="7468998"/>
          <a:ext cx="2576028" cy="1881083"/>
        </a:xfrm>
        <a:prstGeom prst="rect">
          <a:avLst/>
        </a:prstGeom>
      </xdr:spPr>
    </xdr:pic>
    <xdr:clientData/>
  </xdr:twoCellAnchor>
  <xdr:twoCellAnchor editAs="oneCell">
    <xdr:from>
      <xdr:col>9</xdr:col>
      <xdr:colOff>22861</xdr:colOff>
      <xdr:row>100</xdr:row>
      <xdr:rowOff>160020</xdr:rowOff>
    </xdr:from>
    <xdr:to>
      <xdr:col>9</xdr:col>
      <xdr:colOff>1344296</xdr:colOff>
      <xdr:row>114</xdr:row>
      <xdr:rowOff>35763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A19AD74F-3CF8-9AFC-B49C-09F227C43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07401" y="9494520"/>
          <a:ext cx="1318260" cy="2436063"/>
        </a:xfrm>
        <a:prstGeom prst="rect">
          <a:avLst/>
        </a:prstGeom>
      </xdr:spPr>
    </xdr:pic>
    <xdr:clientData/>
  </xdr:twoCellAnchor>
  <xdr:twoCellAnchor editAs="oneCell">
    <xdr:from>
      <xdr:col>8</xdr:col>
      <xdr:colOff>666951</xdr:colOff>
      <xdr:row>128</xdr:row>
      <xdr:rowOff>83820</xdr:rowOff>
    </xdr:from>
    <xdr:to>
      <xdr:col>11</xdr:col>
      <xdr:colOff>50687</xdr:colOff>
      <xdr:row>140</xdr:row>
      <xdr:rowOff>163556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83EE28ED-6942-D312-484B-B50DB1417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774351" y="16550640"/>
          <a:ext cx="3288351" cy="2271121"/>
        </a:xfrm>
        <a:prstGeom prst="rect">
          <a:avLst/>
        </a:prstGeom>
      </xdr:spPr>
    </xdr:pic>
    <xdr:clientData/>
  </xdr:twoCellAnchor>
  <xdr:twoCellAnchor editAs="oneCell">
    <xdr:from>
      <xdr:col>8</xdr:col>
      <xdr:colOff>181076</xdr:colOff>
      <xdr:row>44</xdr:row>
      <xdr:rowOff>83820</xdr:rowOff>
    </xdr:from>
    <xdr:to>
      <xdr:col>9</xdr:col>
      <xdr:colOff>1219201</xdr:colOff>
      <xdr:row>56</xdr:row>
      <xdr:rowOff>106585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28F1BAE3-632A-60FF-02A8-15853835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32496" y="20619720"/>
          <a:ext cx="2272564" cy="2220500"/>
        </a:xfrm>
        <a:prstGeom prst="rect">
          <a:avLst/>
        </a:prstGeom>
      </xdr:spPr>
    </xdr:pic>
    <xdr:clientData/>
  </xdr:twoCellAnchor>
  <xdr:twoCellAnchor>
    <xdr:from>
      <xdr:col>3</xdr:col>
      <xdr:colOff>525780</xdr:colOff>
      <xdr:row>3</xdr:row>
      <xdr:rowOff>243840</xdr:rowOff>
    </xdr:from>
    <xdr:to>
      <xdr:col>3</xdr:col>
      <xdr:colOff>637176</xdr:colOff>
      <xdr:row>5</xdr:row>
      <xdr:rowOff>5753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2E9AB27A-4645-42B5-BD26-2493BC63EF95}"/>
            </a:ext>
          </a:extLst>
        </xdr:cNvPr>
        <xdr:cNvSpPr txBox="1"/>
      </xdr:nvSpPr>
      <xdr:spPr>
        <a:xfrm>
          <a:off x="5948680" y="1297940"/>
          <a:ext cx="111396" cy="30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>
    <xdr:from>
      <xdr:col>0</xdr:col>
      <xdr:colOff>0</xdr:colOff>
      <xdr:row>0</xdr:row>
      <xdr:rowOff>15869</xdr:rowOff>
    </xdr:from>
    <xdr:to>
      <xdr:col>1</xdr:col>
      <xdr:colOff>220809</xdr:colOff>
      <xdr:row>1</xdr:row>
      <xdr:rowOff>111124</xdr:rowOff>
    </xdr:to>
    <xdr:pic macro="[0]!PDF_Erstellen_Deutsch">
      <xdr:nvPicPr>
        <xdr:cNvPr id="11" name="Grafik 10">
          <a:extLst>
            <a:ext uri="{FF2B5EF4-FFF2-40B4-BE49-F238E27FC236}">
              <a16:creationId xmlns:a16="http://schemas.microsoft.com/office/drawing/2014/main" id="{67CD1429-39B6-4352-8C74-B26B4FF5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5869"/>
          <a:ext cx="554184" cy="5556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225887</xdr:colOff>
      <xdr:row>0</xdr:row>
      <xdr:rowOff>18465</xdr:rowOff>
    </xdr:from>
    <xdr:to>
      <xdr:col>1</xdr:col>
      <xdr:colOff>1722438</xdr:colOff>
      <xdr:row>1</xdr:row>
      <xdr:rowOff>105931</xdr:rowOff>
    </xdr:to>
    <xdr:pic macro="[0]!PDF_Erstellen_Franz">
      <xdr:nvPicPr>
        <xdr:cNvPr id="12" name="Grafik 11">
          <a:extLst>
            <a:ext uri="{FF2B5EF4-FFF2-40B4-BE49-F238E27FC236}">
              <a16:creationId xmlns:a16="http://schemas.microsoft.com/office/drawing/2014/main" id="{BE08DEEB-6C64-489C-9820-D83991135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9262" y="18465"/>
          <a:ext cx="1496551" cy="547841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7ADBD-E679-408E-B20B-6E5157020220}">
  <sheetPr codeName="Tabelle1">
    <pageSetUpPr fitToPage="1"/>
  </sheetPr>
  <dimension ref="A1:AG142"/>
  <sheetViews>
    <sheetView tabSelected="1" topLeftCell="B1" zoomScale="80" zoomScaleNormal="80" workbookViewId="0">
      <selection activeCell="F10" sqref="F10"/>
    </sheetView>
  </sheetViews>
  <sheetFormatPr baseColWidth="10" defaultColWidth="11.453125" defaultRowHeight="14.5" outlineLevelCol="1" x14ac:dyDescent="0.35"/>
  <cols>
    <col min="1" max="1" width="4.7265625" customWidth="1"/>
    <col min="2" max="2" width="25" bestFit="1" customWidth="1"/>
    <col min="3" max="3" width="40.1796875" customWidth="1"/>
    <col min="4" max="4" width="9.54296875" customWidth="1"/>
    <col min="5" max="5" width="22.7265625" customWidth="1"/>
    <col min="6" max="6" width="16.26953125" bestFit="1" customWidth="1"/>
    <col min="7" max="7" width="14" customWidth="1"/>
    <col min="8" max="8" width="8.1796875" customWidth="1"/>
    <col min="9" max="9" width="18" customWidth="1"/>
    <col min="10" max="10" width="20.81640625" customWidth="1"/>
    <col min="11" max="11" width="18" customWidth="1"/>
    <col min="12" max="12" width="42" customWidth="1"/>
    <col min="13" max="13" width="18.1796875" hidden="1" customWidth="1" outlineLevel="1"/>
    <col min="14" max="23" width="11.453125" hidden="1" customWidth="1" outlineLevel="1"/>
    <col min="24" max="24" width="14.453125" hidden="1" customWidth="1" outlineLevel="1"/>
    <col min="25" max="25" width="11.453125" hidden="1" customWidth="1" outlineLevel="1"/>
    <col min="26" max="26" width="14.54296875" hidden="1" customWidth="1" outlineLevel="1"/>
    <col min="27" max="27" width="11.453125" hidden="1" customWidth="1" outlineLevel="1"/>
    <col min="28" max="28" width="20.1796875" hidden="1" customWidth="1" outlineLevel="1"/>
    <col min="29" max="29" width="18.7265625" hidden="1" customWidth="1" outlineLevel="1"/>
    <col min="30" max="30" width="23.1796875" hidden="1" customWidth="1" outlineLevel="1"/>
    <col min="31" max="31" width="22.81640625" hidden="1" customWidth="1" outlineLevel="1"/>
    <col min="32" max="32" width="14.81640625" hidden="1" customWidth="1" outlineLevel="1"/>
    <col min="33" max="33" width="13.54296875" bestFit="1" customWidth="1" collapsed="1"/>
  </cols>
  <sheetData>
    <row r="1" spans="1:31" ht="36.75" customHeight="1" x14ac:dyDescent="0.75">
      <c r="A1" s="1"/>
      <c r="B1" s="1"/>
      <c r="C1" s="78" t="s">
        <v>91</v>
      </c>
      <c r="D1" s="79"/>
      <c r="E1" s="79"/>
      <c r="F1" s="15"/>
      <c r="G1" s="15"/>
      <c r="H1" s="69" t="s">
        <v>78</v>
      </c>
      <c r="I1" s="55"/>
      <c r="J1" s="56"/>
      <c r="K1" s="72"/>
      <c r="L1" s="73"/>
      <c r="N1" t="s">
        <v>64</v>
      </c>
      <c r="P1" s="62">
        <v>8.1000000000000003E-2</v>
      </c>
    </row>
    <row r="2" spans="1:31" ht="25.15" customHeight="1" x14ac:dyDescent="0.75">
      <c r="A2" s="1"/>
      <c r="B2" s="1"/>
      <c r="C2" s="81" t="s">
        <v>18</v>
      </c>
      <c r="D2" s="81"/>
      <c r="E2" s="81"/>
      <c r="F2" s="15"/>
      <c r="G2" s="15"/>
      <c r="H2" s="41" t="s">
        <v>49</v>
      </c>
      <c r="I2" s="42"/>
      <c r="J2" s="43"/>
      <c r="K2" s="70" t="s">
        <v>48</v>
      </c>
      <c r="L2" s="70" t="s">
        <v>47</v>
      </c>
      <c r="M2" t="s">
        <v>65</v>
      </c>
    </row>
    <row r="3" spans="1:31" ht="21.75" customHeight="1" x14ac:dyDescent="0.75">
      <c r="A3" s="7" t="s">
        <v>17</v>
      </c>
      <c r="B3" s="1"/>
      <c r="C3" s="80"/>
      <c r="D3" s="80"/>
      <c r="E3" s="15"/>
      <c r="F3" s="15"/>
      <c r="G3" s="15"/>
      <c r="H3" s="44">
        <f>ROUNDDOWN((K3/30),0)</f>
        <v>0</v>
      </c>
      <c r="I3" s="45"/>
      <c r="J3" s="46"/>
      <c r="K3" s="71">
        <f>IF(AA41=0,0,(SUM(P10:P39)))</f>
        <v>0</v>
      </c>
      <c r="L3" s="71">
        <f>SUM(AA10:AA39)</f>
        <v>0</v>
      </c>
    </row>
    <row r="4" spans="1:31" ht="21.75" customHeight="1" x14ac:dyDescent="0.75">
      <c r="A4" s="7" t="s">
        <v>19</v>
      </c>
      <c r="B4" s="1"/>
      <c r="C4" s="80"/>
      <c r="D4" s="80"/>
      <c r="E4" s="15"/>
      <c r="F4" s="15"/>
      <c r="G4" s="15"/>
      <c r="K4" s="59" t="s">
        <v>61</v>
      </c>
      <c r="L4" s="60">
        <f>IF(AND(K3&lt;=15,K3&gt;0.09),(L3*20)+25,(IF(K3&gt;30,L3*16,IF(K3&lt;1,0,L3*18))))</f>
        <v>0</v>
      </c>
      <c r="M4" s="61">
        <f>L4*(1+$P$1)</f>
        <v>0</v>
      </c>
    </row>
    <row r="5" spans="1:31" ht="21.75" customHeight="1" x14ac:dyDescent="0.75">
      <c r="A5" s="7" t="s">
        <v>4</v>
      </c>
      <c r="B5" s="8"/>
      <c r="C5" s="80"/>
      <c r="D5" s="80"/>
      <c r="E5" s="2"/>
      <c r="F5" s="2"/>
      <c r="G5" s="2"/>
      <c r="K5" s="59" t="s">
        <v>62</v>
      </c>
      <c r="L5" s="60">
        <f>IF((AND(L4=0,AB41=0,AC41&gt;0.01)),AB42+25,AB42)</f>
        <v>0</v>
      </c>
      <c r="M5" s="61">
        <f>L5*(1+$P$1)</f>
        <v>0</v>
      </c>
      <c r="O5" s="51"/>
    </row>
    <row r="6" spans="1:31" ht="21.75" customHeight="1" x14ac:dyDescent="0.75">
      <c r="A6" s="7" t="s">
        <v>3</v>
      </c>
      <c r="B6" s="8"/>
      <c r="C6" s="80"/>
      <c r="D6" s="80"/>
      <c r="E6" s="2"/>
      <c r="F6" s="2"/>
      <c r="G6" s="2"/>
      <c r="K6" s="59" t="s">
        <v>88</v>
      </c>
      <c r="L6" s="60">
        <f>AD41+AE41</f>
        <v>0</v>
      </c>
      <c r="M6" s="61">
        <f>L6*(1+$P$1)</f>
        <v>0</v>
      </c>
      <c r="N6" s="10"/>
    </row>
    <row r="7" spans="1:31" ht="27" customHeight="1" thickBot="1" x14ac:dyDescent="0.8">
      <c r="A7" s="7"/>
      <c r="B7" s="8"/>
      <c r="C7" s="75"/>
      <c r="E7" s="2"/>
      <c r="F7" s="2"/>
      <c r="G7" s="2"/>
      <c r="H7" s="82" t="s">
        <v>63</v>
      </c>
      <c r="I7" s="82"/>
      <c r="J7" s="82"/>
      <c r="K7" s="82"/>
      <c r="L7" s="66">
        <f>IF(AND((SUM(L4:L6))=0,(SUM(H10:H39))&gt;0.1),25,SUM(L4:L6))</f>
        <v>0</v>
      </c>
      <c r="M7" s="61">
        <f>L7*(1+$P$1)</f>
        <v>0</v>
      </c>
    </row>
    <row r="8" spans="1:31" ht="26.25" customHeight="1" thickBot="1" x14ac:dyDescent="0.4">
      <c r="A8" s="7"/>
      <c r="C8" s="74" t="s">
        <v>114</v>
      </c>
      <c r="D8" s="68"/>
      <c r="E8" s="83" t="str" cm="1">
        <f t="array" ref="E8">IF(((SUM(SUMIFS(H10:H39,C10:C39,N43:N63)))+(SUMIF(C10:C39,"",H10:H39)))=D8,"",IF(D8="","ACHTUNG: Differenz Soll-Anzahl zu Massen","ACHTUNG: Differenz Soll-Anzahl zu Massen"))</f>
        <v/>
      </c>
      <c r="F8" s="84"/>
      <c r="G8" s="84"/>
      <c r="H8" s="64"/>
      <c r="I8" s="64"/>
      <c r="J8" s="64"/>
      <c r="K8" s="65" t="s">
        <v>89</v>
      </c>
      <c r="L8" s="39">
        <f>ROUND((L7*(1+P1))*20,0)/20</f>
        <v>0</v>
      </c>
      <c r="M8" s="61"/>
    </row>
    <row r="9" spans="1:31" s="4" customFormat="1" ht="51.75" customHeight="1" x14ac:dyDescent="0.35">
      <c r="A9" s="3" t="s">
        <v>2</v>
      </c>
      <c r="B9" s="11" t="s">
        <v>0</v>
      </c>
      <c r="C9" s="12" t="s">
        <v>83</v>
      </c>
      <c r="D9" s="67" t="s">
        <v>5</v>
      </c>
      <c r="E9" s="11" t="s">
        <v>1</v>
      </c>
      <c r="F9" s="12" t="s">
        <v>50</v>
      </c>
      <c r="G9" s="50" t="s">
        <v>59</v>
      </c>
      <c r="H9" s="11" t="s">
        <v>82</v>
      </c>
      <c r="I9" s="11" t="s">
        <v>6</v>
      </c>
      <c r="J9" s="21" t="s">
        <v>16</v>
      </c>
      <c r="K9" s="22" t="s">
        <v>115</v>
      </c>
      <c r="L9" s="23" t="s">
        <v>53</v>
      </c>
      <c r="M9" s="17" t="s">
        <v>11</v>
      </c>
      <c r="N9" s="17" t="s">
        <v>12</v>
      </c>
      <c r="O9" s="18" t="s">
        <v>11</v>
      </c>
      <c r="P9" s="16" t="s">
        <v>7</v>
      </c>
      <c r="Q9" s="17" t="s">
        <v>8</v>
      </c>
      <c r="R9" s="17" t="s">
        <v>0</v>
      </c>
      <c r="S9" s="17" t="s">
        <v>10</v>
      </c>
      <c r="T9" s="17" t="s">
        <v>5</v>
      </c>
      <c r="U9" s="17" t="s">
        <v>1</v>
      </c>
      <c r="V9" s="17" t="s">
        <v>14</v>
      </c>
      <c r="W9" s="17" t="s">
        <v>51</v>
      </c>
      <c r="X9" s="17" t="s">
        <v>60</v>
      </c>
      <c r="Y9" s="17" t="s">
        <v>15</v>
      </c>
      <c r="Z9" s="47" t="s">
        <v>52</v>
      </c>
      <c r="AA9" s="19" t="s">
        <v>9</v>
      </c>
      <c r="AB9" s="17" t="s">
        <v>76</v>
      </c>
      <c r="AC9" s="17" t="s">
        <v>77</v>
      </c>
      <c r="AD9" s="17" t="s">
        <v>80</v>
      </c>
      <c r="AE9" s="17" t="s">
        <v>90</v>
      </c>
    </row>
    <row r="10" spans="1:31" x14ac:dyDescent="0.35">
      <c r="A10" s="5">
        <v>1</v>
      </c>
      <c r="B10" s="6"/>
      <c r="C10" s="6"/>
      <c r="D10" s="6"/>
      <c r="E10" s="6"/>
      <c r="F10" s="6"/>
      <c r="G10" s="49"/>
      <c r="H10" s="14"/>
      <c r="I10" s="13"/>
      <c r="J10" s="13"/>
      <c r="K10" s="13"/>
      <c r="L10" s="14"/>
      <c r="M10" s="17">
        <f>IF(J10&gt;I10,IF(J10&gt;1000,J10,J10),(IF(I10&gt;1000,I10,I10)))</f>
        <v>0</v>
      </c>
      <c r="N10" s="17">
        <f t="shared" ref="N10:N39" si="0">IF(I10&gt;J10,IF(I10&gt;1000,J10,J10),(IF(J10&gt;1000,I10,I10)))</f>
        <v>0</v>
      </c>
      <c r="O10" s="17">
        <f>IF(M10&gt;1000,M10,IF(N10&lt;300,1000,M10))</f>
        <v>1000</v>
      </c>
      <c r="P10" s="20">
        <f t="shared" ref="P10:P39" si="1">(((O10+K10)*N10)/1000000)*H10</f>
        <v>0</v>
      </c>
      <c r="Q10" s="20" t="str">
        <f t="shared" ref="Q10:Q39" si="2">IF(H10&lt;1,"",IF((P10/H10)&lt;1,1,IF((P10/H10)&gt;1.999,"",0.5)))</f>
        <v/>
      </c>
      <c r="R10" s="20" t="str">
        <f>IF(B10=$U$43,0.5,IF(B10=$U$44,1.5,IF(B10=$U$46,1.5,IF(B10=$U$47,0.5,""))))</f>
        <v/>
      </c>
      <c r="S10" s="20" t="str">
        <f>IF(C10=$N$48,2,IF(C10=$N$45,0.75,IF(C10=$N$49,2.75,IF(C10=$N$51,3,""))))</f>
        <v/>
      </c>
      <c r="T10" s="20" t="str">
        <f>IF(D10=$X$43,1,IF(D10=$X$44,1.5,IF(D10=$X$45,2,IF(D10=$X$46,2,""))))</f>
        <v/>
      </c>
      <c r="U10" s="20" t="str">
        <f>IF(E10=$W$44,1,IF(E10=$W$42,0.25,""))</f>
        <v/>
      </c>
      <c r="V10" s="20" t="str">
        <f t="shared" ref="V10:V39" si="3">IF(I10&gt;6500,0.75,"")</f>
        <v/>
      </c>
      <c r="W10" s="20" t="str">
        <f>IF(F10=$Y$42,0.5,"")</f>
        <v/>
      </c>
      <c r="X10" s="20" t="str">
        <f>IF(G10=$T$42,0.25,IF(G10=$T$43,0.5,IF(G10=$T$44,1,IF(G10=$T$45,1.5,IF(G10=$T$46,2,"")))))</f>
        <v/>
      </c>
      <c r="Y10" s="20" t="str">
        <f t="shared" ref="Y10:Y39" si="4">IF(K10&gt;500,0.75,"")</f>
        <v/>
      </c>
      <c r="Z10" s="48" t="str">
        <f>IF(H10&lt;1,"",IF((P10/H10)&lt;1,6,4))</f>
        <v/>
      </c>
      <c r="AA10" s="20">
        <f>IF(C10=$N$51,P10*SUM(1,Q10,S10,T10),IF(C10=$N$50,P10*SUM(1,Z10,T10),IF(C10=$N$53,0,IF(C10=$N$55,0,IF(C10=$N$56,0,IF(C10=$N$57,0,IF(C10=$N$58,0,IF(C10=$N$59,0,IF(C10=$N$60,0,IF(C10=$N$61,0,IF(C10=$N$62,0,IF(C10=$N$63,0,IF(C10=$N$54,0,IF(C10=$N$64,0,IF(C10=$N$65,0,IF(C10=$N$66,0,IF(C10=$N$67,0,IF(C10=$N$68,0,P10*SUM(1,Q10:Y10)))))))))))))))))))</f>
        <v>0</v>
      </c>
      <c r="AB10" s="53">
        <f>IF(C10=$N$53,H10*$P$53,IF(C10=$N$55,H10*$P$55,IF(C10=$N$56,H10*$P$56,IF(C10=$N$57,H10*$P$57,IF(C10=$N$58,H10*$P$58,IF(C10=$N$59,H10*$P$59,IF(C10=$N$54,H10*$P$54,0)))))))</f>
        <v>0</v>
      </c>
      <c r="AC10" s="53">
        <f>IF(C10=$N$60,H10*$P$60,IF(C10=$N$61,H10*$P$61,IF(C10=$N$62,H10*$P$62,IF(C10=$N$63,H10*$P$63,0))))</f>
        <v>0</v>
      </c>
      <c r="AD10" s="53">
        <f>IF((AND(C10=$N$64,H10&gt;0.01)),H10*$P$64+21.585,IF(C10=$N$65,H10*$P$65,IF(C10=$N$66,H10*$P$66,IF(C10=$N$67,H10*$P$67,0))))</f>
        <v>0</v>
      </c>
      <c r="AE10" s="53">
        <f>IF(C10=$N$68,H10*1,0)</f>
        <v>0</v>
      </c>
    </row>
    <row r="11" spans="1:31" x14ac:dyDescent="0.35">
      <c r="A11" s="5">
        <v>2</v>
      </c>
      <c r="B11" s="6"/>
      <c r="C11" s="6"/>
      <c r="D11" s="6"/>
      <c r="E11" s="6"/>
      <c r="F11" s="6"/>
      <c r="G11" s="49"/>
      <c r="H11" s="14"/>
      <c r="I11" s="13"/>
      <c r="J11" s="13"/>
      <c r="K11" s="13"/>
      <c r="L11" s="14"/>
      <c r="M11" s="17">
        <f t="shared" ref="M11:M39" si="5">IF(J11&gt;I11,IF(J11&gt;1000,J11,J11),(IF(I11&gt;1000,I11,I11)))</f>
        <v>0</v>
      </c>
      <c r="N11" s="17">
        <f t="shared" si="0"/>
        <v>0</v>
      </c>
      <c r="O11" s="17">
        <f t="shared" ref="O11:O39" si="6">IF(M11&gt;1000,M11,IF(N11&lt;300,1000,M11))</f>
        <v>1000</v>
      </c>
      <c r="P11" s="20">
        <f t="shared" si="1"/>
        <v>0</v>
      </c>
      <c r="Q11" s="20" t="str">
        <f t="shared" si="2"/>
        <v/>
      </c>
      <c r="R11" s="20" t="str">
        <f t="shared" ref="R11:R39" si="7">IF(B11=$U$43,0.5,IF(B11=$U$44,1.5,IF(B11=$U$46,1.5,IF(B11=$U$47,0.5,""))))</f>
        <v/>
      </c>
      <c r="S11" s="20" t="str">
        <f t="shared" ref="S11:S39" si="8">IF(C11=$N$48,2,IF(C11=$N$45,0.75,IF(C11=$N$49,2.75,IF(C11=$N$51,3,""))))</f>
        <v/>
      </c>
      <c r="T11" s="20" t="str">
        <f t="shared" ref="T11:T39" si="9">IF(D11=$X$43,1,IF(D11=$X$44,1.5,IF(D11=$X$45,2,IF(D11=$X$46,2,""))))</f>
        <v/>
      </c>
      <c r="U11" s="20" t="str">
        <f t="shared" ref="U11:U39" si="10">IF(E11=$W$44,1,IF(E11=$W$42,0.25,""))</f>
        <v/>
      </c>
      <c r="V11" s="20" t="str">
        <f t="shared" si="3"/>
        <v/>
      </c>
      <c r="W11" s="20" t="str">
        <f t="shared" ref="W11:W39" si="11">IF(F11=$Y$42,0.5,"")</f>
        <v/>
      </c>
      <c r="X11" s="20" t="str">
        <f t="shared" ref="X11:X39" si="12">IF(G11=$T$42,0.25,IF(G11=$T$43,0.5,IF(G11=$T$44,1,IF(G11=$T$45,1.5,IF(G11=$T$46,2,"")))))</f>
        <v/>
      </c>
      <c r="Y11" s="20" t="str">
        <f t="shared" si="4"/>
        <v/>
      </c>
      <c r="Z11" s="48" t="str">
        <f t="shared" ref="Z11:Z15" si="13">IF(H11&lt;1,"",IF((P11/H11)&lt;1,6,4))</f>
        <v/>
      </c>
      <c r="AA11" s="20">
        <f t="shared" ref="AA11:AA39" si="14">IF(C11=$N$51,P11*SUM(1,Q11,S11,T11),IF(C11=$N$50,P11*SUM(1,Z11,T11),IF(C11=$N$53,0,IF(C11=$N$55,0,IF(C11=$N$56,0,IF(C11=$N$57,0,IF(C11=$N$58,0,IF(C11=$N$59,0,IF(C11=$N$60,0,IF(C11=$N$61,0,IF(C11=$N$62,0,IF(C11=$N$63,0,IF(C11=$N$54,0,IF(C11=$N$64,0,IF(C11=$N$65,0,IF(C11=$N$66,0,IF(C11=$N$67,0,IF(C11=$N$68,0,P11*SUM(1,Q11:Y11)))))))))))))))))))</f>
        <v>0</v>
      </c>
      <c r="AB11" s="53">
        <f t="shared" ref="AB11:AB39" si="15">IF(C11=$N$53,H11*$P$53,IF(C11=$N$55,H11*$P$55,IF(C11=$N$56,H11*$P$56,IF(C11=$N$57,H11*$P$57,IF(C11=$N$58,H11*$P$58,IF(C11=$N$59,H11*$P$59,IF(C11=$N$54,H11*$P$54,0)))))))</f>
        <v>0</v>
      </c>
      <c r="AC11" s="53">
        <f t="shared" ref="AC11:AC39" si="16">IF(C11=$N$60,H11*$P$60,IF(C11=$N$61,H11*$P$61,IF(C11=$N$62,H11*$P$62,IF(C11=$N$63,H11*$P$63,0))))</f>
        <v>0</v>
      </c>
      <c r="AD11" s="53">
        <f t="shared" ref="AD11:AD39" si="17">IF((AND(C11=$N$64,H11&gt;0.01)),H11*$P$64+21.585,IF(C11=$N$65,H11*$P$65,IF(C11=$N$66,H11*$P$66,IF(C11=$N$67,H11*$P$67,0))))</f>
        <v>0</v>
      </c>
      <c r="AE11" s="53">
        <f t="shared" ref="AE11:AE38" si="18">IF(C11=$N$68,H11*1,0)</f>
        <v>0</v>
      </c>
    </row>
    <row r="12" spans="1:31" x14ac:dyDescent="0.35">
      <c r="A12" s="5">
        <v>3</v>
      </c>
      <c r="B12" s="6"/>
      <c r="C12" s="6"/>
      <c r="D12" s="6"/>
      <c r="E12" s="6"/>
      <c r="F12" s="6"/>
      <c r="G12" s="49"/>
      <c r="H12" s="14"/>
      <c r="I12" s="13"/>
      <c r="J12" s="13"/>
      <c r="K12" s="13"/>
      <c r="L12" s="14"/>
      <c r="M12" s="17">
        <f t="shared" si="5"/>
        <v>0</v>
      </c>
      <c r="N12" s="17">
        <f t="shared" si="0"/>
        <v>0</v>
      </c>
      <c r="O12" s="17">
        <f t="shared" si="6"/>
        <v>1000</v>
      </c>
      <c r="P12" s="20">
        <f t="shared" si="1"/>
        <v>0</v>
      </c>
      <c r="Q12" s="20" t="str">
        <f t="shared" si="2"/>
        <v/>
      </c>
      <c r="R12" s="20" t="str">
        <f t="shared" si="7"/>
        <v/>
      </c>
      <c r="S12" s="20" t="str">
        <f t="shared" si="8"/>
        <v/>
      </c>
      <c r="T12" s="20" t="str">
        <f t="shared" si="9"/>
        <v/>
      </c>
      <c r="U12" s="20" t="str">
        <f t="shared" si="10"/>
        <v/>
      </c>
      <c r="V12" s="20" t="str">
        <f t="shared" si="3"/>
        <v/>
      </c>
      <c r="W12" s="20" t="str">
        <f t="shared" si="11"/>
        <v/>
      </c>
      <c r="X12" s="20" t="str">
        <f t="shared" si="12"/>
        <v/>
      </c>
      <c r="Y12" s="20" t="str">
        <f t="shared" si="4"/>
        <v/>
      </c>
      <c r="Z12" s="48" t="str">
        <f t="shared" si="13"/>
        <v/>
      </c>
      <c r="AA12" s="20">
        <f t="shared" si="14"/>
        <v>0</v>
      </c>
      <c r="AB12" s="53">
        <f t="shared" si="15"/>
        <v>0</v>
      </c>
      <c r="AC12" s="53">
        <f t="shared" si="16"/>
        <v>0</v>
      </c>
      <c r="AD12" s="53">
        <f t="shared" si="17"/>
        <v>0</v>
      </c>
      <c r="AE12" s="53">
        <f t="shared" si="18"/>
        <v>0</v>
      </c>
    </row>
    <row r="13" spans="1:31" x14ac:dyDescent="0.35">
      <c r="A13" s="5">
        <v>4</v>
      </c>
      <c r="B13" s="6"/>
      <c r="C13" s="6"/>
      <c r="D13" s="6"/>
      <c r="E13" s="6"/>
      <c r="F13" s="6"/>
      <c r="G13" s="49"/>
      <c r="H13" s="14"/>
      <c r="I13" s="13"/>
      <c r="J13" s="13"/>
      <c r="K13" s="13"/>
      <c r="L13" s="14"/>
      <c r="M13" s="17">
        <f t="shared" si="5"/>
        <v>0</v>
      </c>
      <c r="N13" s="17">
        <f t="shared" si="0"/>
        <v>0</v>
      </c>
      <c r="O13" s="17">
        <f t="shared" si="6"/>
        <v>1000</v>
      </c>
      <c r="P13" s="20">
        <f t="shared" si="1"/>
        <v>0</v>
      </c>
      <c r="Q13" s="20" t="str">
        <f t="shared" si="2"/>
        <v/>
      </c>
      <c r="R13" s="20" t="str">
        <f t="shared" si="7"/>
        <v/>
      </c>
      <c r="S13" s="20" t="str">
        <f t="shared" si="8"/>
        <v/>
      </c>
      <c r="T13" s="20" t="str">
        <f t="shared" si="9"/>
        <v/>
      </c>
      <c r="U13" s="20" t="str">
        <f t="shared" si="10"/>
        <v/>
      </c>
      <c r="V13" s="20" t="str">
        <f t="shared" si="3"/>
        <v/>
      </c>
      <c r="W13" s="20" t="str">
        <f t="shared" si="11"/>
        <v/>
      </c>
      <c r="X13" s="20" t="str">
        <f t="shared" si="12"/>
        <v/>
      </c>
      <c r="Y13" s="20" t="str">
        <f t="shared" si="4"/>
        <v/>
      </c>
      <c r="Z13" s="48" t="str">
        <f t="shared" si="13"/>
        <v/>
      </c>
      <c r="AA13" s="20">
        <f t="shared" si="14"/>
        <v>0</v>
      </c>
      <c r="AB13" s="53">
        <f t="shared" si="15"/>
        <v>0</v>
      </c>
      <c r="AC13" s="53">
        <f t="shared" si="16"/>
        <v>0</v>
      </c>
      <c r="AD13" s="53">
        <f t="shared" si="17"/>
        <v>0</v>
      </c>
      <c r="AE13" s="53">
        <f t="shared" si="18"/>
        <v>0</v>
      </c>
    </row>
    <row r="14" spans="1:31" x14ac:dyDescent="0.35">
      <c r="A14" s="5">
        <v>5</v>
      </c>
      <c r="B14" s="6"/>
      <c r="C14" s="6"/>
      <c r="D14" s="6"/>
      <c r="E14" s="6"/>
      <c r="F14" s="6"/>
      <c r="G14" s="49"/>
      <c r="H14" s="14"/>
      <c r="I14" s="13"/>
      <c r="J14" s="13"/>
      <c r="K14" s="13"/>
      <c r="L14" s="14"/>
      <c r="M14" s="17">
        <f t="shared" si="5"/>
        <v>0</v>
      </c>
      <c r="N14" s="17">
        <f t="shared" si="0"/>
        <v>0</v>
      </c>
      <c r="O14" s="17">
        <f t="shared" si="6"/>
        <v>1000</v>
      </c>
      <c r="P14" s="20">
        <f t="shared" si="1"/>
        <v>0</v>
      </c>
      <c r="Q14" s="20" t="str">
        <f t="shared" si="2"/>
        <v/>
      </c>
      <c r="R14" s="20" t="str">
        <f t="shared" si="7"/>
        <v/>
      </c>
      <c r="S14" s="20" t="str">
        <f t="shared" si="8"/>
        <v/>
      </c>
      <c r="T14" s="20" t="str">
        <f t="shared" si="9"/>
        <v/>
      </c>
      <c r="U14" s="20" t="str">
        <f t="shared" si="10"/>
        <v/>
      </c>
      <c r="V14" s="20" t="str">
        <f t="shared" si="3"/>
        <v/>
      </c>
      <c r="W14" s="20" t="str">
        <f t="shared" si="11"/>
        <v/>
      </c>
      <c r="X14" s="20" t="str">
        <f t="shared" si="12"/>
        <v/>
      </c>
      <c r="Y14" s="20" t="str">
        <f t="shared" si="4"/>
        <v/>
      </c>
      <c r="Z14" s="48" t="str">
        <f t="shared" si="13"/>
        <v/>
      </c>
      <c r="AA14" s="20">
        <f t="shared" si="14"/>
        <v>0</v>
      </c>
      <c r="AB14" s="53">
        <f t="shared" si="15"/>
        <v>0</v>
      </c>
      <c r="AC14" s="53">
        <f t="shared" si="16"/>
        <v>0</v>
      </c>
      <c r="AD14" s="53">
        <f t="shared" si="17"/>
        <v>0</v>
      </c>
      <c r="AE14" s="53">
        <f t="shared" si="18"/>
        <v>0</v>
      </c>
    </row>
    <row r="15" spans="1:31" x14ac:dyDescent="0.35">
      <c r="A15" s="5">
        <v>6</v>
      </c>
      <c r="B15" s="6"/>
      <c r="C15" s="6"/>
      <c r="D15" s="6"/>
      <c r="E15" s="6"/>
      <c r="F15" s="6"/>
      <c r="G15" s="49"/>
      <c r="H15" s="14"/>
      <c r="I15" s="13"/>
      <c r="J15" s="13"/>
      <c r="K15" s="13"/>
      <c r="L15" s="14"/>
      <c r="M15" s="17">
        <f t="shared" si="5"/>
        <v>0</v>
      </c>
      <c r="N15" s="17">
        <f t="shared" si="0"/>
        <v>0</v>
      </c>
      <c r="O15" s="17">
        <f t="shared" si="6"/>
        <v>1000</v>
      </c>
      <c r="P15" s="20">
        <f t="shared" si="1"/>
        <v>0</v>
      </c>
      <c r="Q15" s="20" t="str">
        <f t="shared" si="2"/>
        <v/>
      </c>
      <c r="R15" s="20" t="str">
        <f t="shared" si="7"/>
        <v/>
      </c>
      <c r="S15" s="20" t="str">
        <f t="shared" si="8"/>
        <v/>
      </c>
      <c r="T15" s="20" t="str">
        <f t="shared" si="9"/>
        <v/>
      </c>
      <c r="U15" s="20" t="str">
        <f t="shared" si="10"/>
        <v/>
      </c>
      <c r="V15" s="20" t="str">
        <f t="shared" si="3"/>
        <v/>
      </c>
      <c r="W15" s="20" t="str">
        <f t="shared" si="11"/>
        <v/>
      </c>
      <c r="X15" s="20" t="str">
        <f t="shared" si="12"/>
        <v/>
      </c>
      <c r="Y15" s="20" t="str">
        <f t="shared" si="4"/>
        <v/>
      </c>
      <c r="Z15" s="48" t="str">
        <f t="shared" si="13"/>
        <v/>
      </c>
      <c r="AA15" s="20">
        <f t="shared" si="14"/>
        <v>0</v>
      </c>
      <c r="AB15" s="53">
        <f t="shared" si="15"/>
        <v>0</v>
      </c>
      <c r="AC15" s="53">
        <f t="shared" si="16"/>
        <v>0</v>
      </c>
      <c r="AD15" s="53">
        <f t="shared" si="17"/>
        <v>0</v>
      </c>
      <c r="AE15" s="53">
        <f t="shared" si="18"/>
        <v>0</v>
      </c>
    </row>
    <row r="16" spans="1:31" x14ac:dyDescent="0.35">
      <c r="A16" s="5">
        <v>7</v>
      </c>
      <c r="B16" s="6"/>
      <c r="C16" s="6"/>
      <c r="D16" s="6"/>
      <c r="E16" s="6"/>
      <c r="F16" s="6"/>
      <c r="G16" s="49"/>
      <c r="H16" s="14"/>
      <c r="I16" s="13"/>
      <c r="J16" s="13"/>
      <c r="K16" s="13"/>
      <c r="L16" s="14"/>
      <c r="M16" s="17">
        <f t="shared" si="5"/>
        <v>0</v>
      </c>
      <c r="N16" s="17">
        <f t="shared" si="0"/>
        <v>0</v>
      </c>
      <c r="O16" s="17">
        <f t="shared" si="6"/>
        <v>1000</v>
      </c>
      <c r="P16" s="20">
        <f t="shared" si="1"/>
        <v>0</v>
      </c>
      <c r="Q16" s="20" t="str">
        <f t="shared" si="2"/>
        <v/>
      </c>
      <c r="R16" s="20" t="str">
        <f t="shared" si="7"/>
        <v/>
      </c>
      <c r="S16" s="20" t="str">
        <f t="shared" si="8"/>
        <v/>
      </c>
      <c r="T16" s="20" t="str">
        <f t="shared" si="9"/>
        <v/>
      </c>
      <c r="U16" s="20" t="str">
        <f t="shared" si="10"/>
        <v/>
      </c>
      <c r="V16" s="20" t="str">
        <f t="shared" si="3"/>
        <v/>
      </c>
      <c r="W16" s="20" t="str">
        <f t="shared" si="11"/>
        <v/>
      </c>
      <c r="X16" s="20" t="str">
        <f t="shared" si="12"/>
        <v/>
      </c>
      <c r="Y16" s="20" t="str">
        <f t="shared" si="4"/>
        <v/>
      </c>
      <c r="Z16" s="48" t="str">
        <f t="shared" ref="Z16:Z39" si="19">IF(H16&lt;1,"",IF((P16/H16)&lt;1,7,4))</f>
        <v/>
      </c>
      <c r="AA16" s="20">
        <f t="shared" si="14"/>
        <v>0</v>
      </c>
      <c r="AB16" s="53">
        <f t="shared" si="15"/>
        <v>0</v>
      </c>
      <c r="AC16" s="53">
        <f t="shared" si="16"/>
        <v>0</v>
      </c>
      <c r="AD16" s="53">
        <f t="shared" si="17"/>
        <v>0</v>
      </c>
      <c r="AE16" s="53">
        <f t="shared" si="18"/>
        <v>0</v>
      </c>
    </row>
    <row r="17" spans="1:31" x14ac:dyDescent="0.35">
      <c r="A17" s="5">
        <v>8</v>
      </c>
      <c r="B17" s="6"/>
      <c r="C17" s="6"/>
      <c r="D17" s="6"/>
      <c r="E17" s="6"/>
      <c r="F17" s="6"/>
      <c r="G17" s="49"/>
      <c r="H17" s="14"/>
      <c r="I17" s="13"/>
      <c r="J17" s="13"/>
      <c r="K17" s="13"/>
      <c r="L17" s="14"/>
      <c r="M17" s="17">
        <f t="shared" si="5"/>
        <v>0</v>
      </c>
      <c r="N17" s="17">
        <f t="shared" si="0"/>
        <v>0</v>
      </c>
      <c r="O17" s="17">
        <f t="shared" si="6"/>
        <v>1000</v>
      </c>
      <c r="P17" s="20">
        <f t="shared" si="1"/>
        <v>0</v>
      </c>
      <c r="Q17" s="20" t="str">
        <f t="shared" si="2"/>
        <v/>
      </c>
      <c r="R17" s="20" t="str">
        <f t="shared" si="7"/>
        <v/>
      </c>
      <c r="S17" s="20" t="str">
        <f t="shared" si="8"/>
        <v/>
      </c>
      <c r="T17" s="20" t="str">
        <f t="shared" si="9"/>
        <v/>
      </c>
      <c r="U17" s="20" t="str">
        <f t="shared" si="10"/>
        <v/>
      </c>
      <c r="V17" s="20" t="str">
        <f t="shared" si="3"/>
        <v/>
      </c>
      <c r="W17" s="20" t="str">
        <f t="shared" si="11"/>
        <v/>
      </c>
      <c r="X17" s="20" t="str">
        <f t="shared" si="12"/>
        <v/>
      </c>
      <c r="Y17" s="20" t="str">
        <f t="shared" si="4"/>
        <v/>
      </c>
      <c r="Z17" s="48" t="str">
        <f t="shared" si="19"/>
        <v/>
      </c>
      <c r="AA17" s="20">
        <f t="shared" si="14"/>
        <v>0</v>
      </c>
      <c r="AB17" s="53">
        <f t="shared" si="15"/>
        <v>0</v>
      </c>
      <c r="AC17" s="53">
        <f t="shared" si="16"/>
        <v>0</v>
      </c>
      <c r="AD17" s="53">
        <f t="shared" si="17"/>
        <v>0</v>
      </c>
      <c r="AE17" s="53">
        <f t="shared" si="18"/>
        <v>0</v>
      </c>
    </row>
    <row r="18" spans="1:31" x14ac:dyDescent="0.35">
      <c r="A18" s="5">
        <v>9</v>
      </c>
      <c r="B18" s="6"/>
      <c r="C18" s="6"/>
      <c r="D18" s="6"/>
      <c r="E18" s="6"/>
      <c r="F18" s="6"/>
      <c r="G18" s="49"/>
      <c r="H18" s="14"/>
      <c r="I18" s="13"/>
      <c r="J18" s="13"/>
      <c r="K18" s="13"/>
      <c r="L18" s="14"/>
      <c r="M18" s="17">
        <f t="shared" si="5"/>
        <v>0</v>
      </c>
      <c r="N18" s="17">
        <f t="shared" si="0"/>
        <v>0</v>
      </c>
      <c r="O18" s="17">
        <f t="shared" si="6"/>
        <v>1000</v>
      </c>
      <c r="P18" s="20">
        <f t="shared" si="1"/>
        <v>0</v>
      </c>
      <c r="Q18" s="20" t="str">
        <f t="shared" si="2"/>
        <v/>
      </c>
      <c r="R18" s="20" t="str">
        <f t="shared" si="7"/>
        <v/>
      </c>
      <c r="S18" s="20" t="str">
        <f t="shared" si="8"/>
        <v/>
      </c>
      <c r="T18" s="20" t="str">
        <f t="shared" si="9"/>
        <v/>
      </c>
      <c r="U18" s="20" t="str">
        <f t="shared" si="10"/>
        <v/>
      </c>
      <c r="V18" s="20" t="str">
        <f t="shared" si="3"/>
        <v/>
      </c>
      <c r="W18" s="20" t="str">
        <f t="shared" si="11"/>
        <v/>
      </c>
      <c r="X18" s="20" t="str">
        <f t="shared" si="12"/>
        <v/>
      </c>
      <c r="Y18" s="20" t="str">
        <f t="shared" si="4"/>
        <v/>
      </c>
      <c r="Z18" s="48" t="str">
        <f t="shared" si="19"/>
        <v/>
      </c>
      <c r="AA18" s="20">
        <f t="shared" si="14"/>
        <v>0</v>
      </c>
      <c r="AB18" s="53">
        <f t="shared" si="15"/>
        <v>0</v>
      </c>
      <c r="AC18" s="53">
        <f t="shared" si="16"/>
        <v>0</v>
      </c>
      <c r="AD18" s="53">
        <f t="shared" si="17"/>
        <v>0</v>
      </c>
      <c r="AE18" s="53">
        <f t="shared" si="18"/>
        <v>0</v>
      </c>
    </row>
    <row r="19" spans="1:31" x14ac:dyDescent="0.35">
      <c r="A19" s="5">
        <v>10</v>
      </c>
      <c r="B19" s="6"/>
      <c r="C19" s="6"/>
      <c r="D19" s="6"/>
      <c r="E19" s="6"/>
      <c r="F19" s="6"/>
      <c r="G19" s="49"/>
      <c r="H19" s="14"/>
      <c r="I19" s="13"/>
      <c r="J19" s="13"/>
      <c r="K19" s="13"/>
      <c r="L19" s="14"/>
      <c r="M19" s="17">
        <f t="shared" si="5"/>
        <v>0</v>
      </c>
      <c r="N19" s="17">
        <f t="shared" si="0"/>
        <v>0</v>
      </c>
      <c r="O19" s="17">
        <f t="shared" si="6"/>
        <v>1000</v>
      </c>
      <c r="P19" s="20">
        <f t="shared" si="1"/>
        <v>0</v>
      </c>
      <c r="Q19" s="20" t="str">
        <f t="shared" si="2"/>
        <v/>
      </c>
      <c r="R19" s="20" t="str">
        <f t="shared" si="7"/>
        <v/>
      </c>
      <c r="S19" s="20" t="str">
        <f t="shared" si="8"/>
        <v/>
      </c>
      <c r="T19" s="20" t="str">
        <f t="shared" si="9"/>
        <v/>
      </c>
      <c r="U19" s="20" t="str">
        <f t="shared" si="10"/>
        <v/>
      </c>
      <c r="V19" s="20" t="str">
        <f t="shared" si="3"/>
        <v/>
      </c>
      <c r="W19" s="20" t="str">
        <f t="shared" si="11"/>
        <v/>
      </c>
      <c r="X19" s="20" t="str">
        <f t="shared" si="12"/>
        <v/>
      </c>
      <c r="Y19" s="20" t="str">
        <f t="shared" si="4"/>
        <v/>
      </c>
      <c r="Z19" s="48" t="str">
        <f t="shared" si="19"/>
        <v/>
      </c>
      <c r="AA19" s="20">
        <f t="shared" si="14"/>
        <v>0</v>
      </c>
      <c r="AB19" s="53">
        <f t="shared" si="15"/>
        <v>0</v>
      </c>
      <c r="AC19" s="53">
        <f t="shared" si="16"/>
        <v>0</v>
      </c>
      <c r="AD19" s="53">
        <f t="shared" si="17"/>
        <v>0</v>
      </c>
      <c r="AE19" s="53">
        <f t="shared" si="18"/>
        <v>0</v>
      </c>
    </row>
    <row r="20" spans="1:31" x14ac:dyDescent="0.35">
      <c r="A20" s="5">
        <v>11</v>
      </c>
      <c r="B20" s="6"/>
      <c r="C20" s="6"/>
      <c r="D20" s="6"/>
      <c r="E20" s="6"/>
      <c r="F20" s="6"/>
      <c r="G20" s="49"/>
      <c r="H20" s="14"/>
      <c r="I20" s="13"/>
      <c r="J20" s="13"/>
      <c r="K20" s="13"/>
      <c r="L20" s="14"/>
      <c r="M20" s="17">
        <f t="shared" si="5"/>
        <v>0</v>
      </c>
      <c r="N20" s="17">
        <f t="shared" si="0"/>
        <v>0</v>
      </c>
      <c r="O20" s="17">
        <f t="shared" si="6"/>
        <v>1000</v>
      </c>
      <c r="P20" s="20">
        <f t="shared" si="1"/>
        <v>0</v>
      </c>
      <c r="Q20" s="20" t="str">
        <f t="shared" si="2"/>
        <v/>
      </c>
      <c r="R20" s="20" t="str">
        <f t="shared" si="7"/>
        <v/>
      </c>
      <c r="S20" s="20" t="str">
        <f t="shared" si="8"/>
        <v/>
      </c>
      <c r="T20" s="20" t="str">
        <f t="shared" si="9"/>
        <v/>
      </c>
      <c r="U20" s="20" t="str">
        <f t="shared" si="10"/>
        <v/>
      </c>
      <c r="V20" s="20" t="str">
        <f t="shared" si="3"/>
        <v/>
      </c>
      <c r="W20" s="20" t="str">
        <f t="shared" si="11"/>
        <v/>
      </c>
      <c r="X20" s="20" t="str">
        <f t="shared" si="12"/>
        <v/>
      </c>
      <c r="Y20" s="20" t="str">
        <f t="shared" si="4"/>
        <v/>
      </c>
      <c r="Z20" s="48" t="str">
        <f t="shared" si="19"/>
        <v/>
      </c>
      <c r="AA20" s="20">
        <f t="shared" si="14"/>
        <v>0</v>
      </c>
      <c r="AB20" s="53">
        <f t="shared" si="15"/>
        <v>0</v>
      </c>
      <c r="AC20" s="53">
        <f t="shared" si="16"/>
        <v>0</v>
      </c>
      <c r="AD20" s="53">
        <f t="shared" si="17"/>
        <v>0</v>
      </c>
      <c r="AE20" s="53">
        <f t="shared" si="18"/>
        <v>0</v>
      </c>
    </row>
    <row r="21" spans="1:31" x14ac:dyDescent="0.35">
      <c r="A21" s="5">
        <v>12</v>
      </c>
      <c r="B21" s="6"/>
      <c r="C21" s="6"/>
      <c r="D21" s="6"/>
      <c r="E21" s="6"/>
      <c r="F21" s="6"/>
      <c r="G21" s="49"/>
      <c r="H21" s="14"/>
      <c r="I21" s="13"/>
      <c r="J21" s="13"/>
      <c r="K21" s="13"/>
      <c r="L21" s="14"/>
      <c r="M21" s="17">
        <f t="shared" si="5"/>
        <v>0</v>
      </c>
      <c r="N21" s="17">
        <f t="shared" si="0"/>
        <v>0</v>
      </c>
      <c r="O21" s="17">
        <f t="shared" si="6"/>
        <v>1000</v>
      </c>
      <c r="P21" s="20">
        <f t="shared" si="1"/>
        <v>0</v>
      </c>
      <c r="Q21" s="20" t="str">
        <f t="shared" si="2"/>
        <v/>
      </c>
      <c r="R21" s="20" t="str">
        <f t="shared" si="7"/>
        <v/>
      </c>
      <c r="S21" s="20" t="str">
        <f t="shared" si="8"/>
        <v/>
      </c>
      <c r="T21" s="20" t="str">
        <f t="shared" si="9"/>
        <v/>
      </c>
      <c r="U21" s="20" t="str">
        <f t="shared" si="10"/>
        <v/>
      </c>
      <c r="V21" s="20" t="str">
        <f t="shared" si="3"/>
        <v/>
      </c>
      <c r="W21" s="20" t="str">
        <f t="shared" si="11"/>
        <v/>
      </c>
      <c r="X21" s="20" t="str">
        <f t="shared" si="12"/>
        <v/>
      </c>
      <c r="Y21" s="20" t="str">
        <f t="shared" si="4"/>
        <v/>
      </c>
      <c r="Z21" s="48" t="str">
        <f t="shared" si="19"/>
        <v/>
      </c>
      <c r="AA21" s="20">
        <f t="shared" si="14"/>
        <v>0</v>
      </c>
      <c r="AB21" s="53">
        <f t="shared" si="15"/>
        <v>0</v>
      </c>
      <c r="AC21" s="53">
        <f t="shared" si="16"/>
        <v>0</v>
      </c>
      <c r="AD21" s="53">
        <f t="shared" si="17"/>
        <v>0</v>
      </c>
      <c r="AE21" s="53">
        <f t="shared" si="18"/>
        <v>0</v>
      </c>
    </row>
    <row r="22" spans="1:31" x14ac:dyDescent="0.35">
      <c r="A22" s="5">
        <v>13</v>
      </c>
      <c r="B22" s="6"/>
      <c r="C22" s="6"/>
      <c r="D22" s="6"/>
      <c r="E22" s="6"/>
      <c r="F22" s="6"/>
      <c r="G22" s="49"/>
      <c r="H22" s="14"/>
      <c r="I22" s="13"/>
      <c r="J22" s="13"/>
      <c r="K22" s="13"/>
      <c r="L22" s="14"/>
      <c r="M22" s="17">
        <f t="shared" si="5"/>
        <v>0</v>
      </c>
      <c r="N22" s="17">
        <f t="shared" si="0"/>
        <v>0</v>
      </c>
      <c r="O22" s="17">
        <f t="shared" si="6"/>
        <v>1000</v>
      </c>
      <c r="P22" s="20">
        <f t="shared" si="1"/>
        <v>0</v>
      </c>
      <c r="Q22" s="20" t="str">
        <f t="shared" si="2"/>
        <v/>
      </c>
      <c r="R22" s="20" t="str">
        <f t="shared" si="7"/>
        <v/>
      </c>
      <c r="S22" s="20" t="str">
        <f t="shared" si="8"/>
        <v/>
      </c>
      <c r="T22" s="20" t="str">
        <f t="shared" si="9"/>
        <v/>
      </c>
      <c r="U22" s="20" t="str">
        <f t="shared" si="10"/>
        <v/>
      </c>
      <c r="V22" s="20" t="str">
        <f t="shared" si="3"/>
        <v/>
      </c>
      <c r="W22" s="20" t="str">
        <f t="shared" si="11"/>
        <v/>
      </c>
      <c r="X22" s="20" t="str">
        <f t="shared" si="12"/>
        <v/>
      </c>
      <c r="Y22" s="20" t="str">
        <f t="shared" si="4"/>
        <v/>
      </c>
      <c r="Z22" s="48" t="str">
        <f t="shared" si="19"/>
        <v/>
      </c>
      <c r="AA22" s="20">
        <f t="shared" si="14"/>
        <v>0</v>
      </c>
      <c r="AB22" s="53">
        <f t="shared" si="15"/>
        <v>0</v>
      </c>
      <c r="AC22" s="53">
        <f t="shared" si="16"/>
        <v>0</v>
      </c>
      <c r="AD22" s="53">
        <f t="shared" si="17"/>
        <v>0</v>
      </c>
      <c r="AE22" s="53">
        <f t="shared" si="18"/>
        <v>0</v>
      </c>
    </row>
    <row r="23" spans="1:31" x14ac:dyDescent="0.35">
      <c r="A23" s="5">
        <v>14</v>
      </c>
      <c r="B23" s="6"/>
      <c r="C23" s="6"/>
      <c r="D23" s="6"/>
      <c r="E23" s="6"/>
      <c r="F23" s="6"/>
      <c r="G23" s="49"/>
      <c r="H23" s="14"/>
      <c r="I23" s="13"/>
      <c r="J23" s="13"/>
      <c r="K23" s="13"/>
      <c r="L23" s="14"/>
      <c r="M23" s="17">
        <f t="shared" si="5"/>
        <v>0</v>
      </c>
      <c r="N23" s="17">
        <f t="shared" si="0"/>
        <v>0</v>
      </c>
      <c r="O23" s="17">
        <f t="shared" si="6"/>
        <v>1000</v>
      </c>
      <c r="P23" s="20">
        <f t="shared" si="1"/>
        <v>0</v>
      </c>
      <c r="Q23" s="20" t="str">
        <f t="shared" si="2"/>
        <v/>
      </c>
      <c r="R23" s="20" t="str">
        <f t="shared" si="7"/>
        <v/>
      </c>
      <c r="S23" s="20" t="str">
        <f t="shared" si="8"/>
        <v/>
      </c>
      <c r="T23" s="20" t="str">
        <f t="shared" si="9"/>
        <v/>
      </c>
      <c r="U23" s="20" t="str">
        <f t="shared" si="10"/>
        <v/>
      </c>
      <c r="V23" s="20" t="str">
        <f t="shared" si="3"/>
        <v/>
      </c>
      <c r="W23" s="20" t="str">
        <f t="shared" si="11"/>
        <v/>
      </c>
      <c r="X23" s="20" t="str">
        <f t="shared" si="12"/>
        <v/>
      </c>
      <c r="Y23" s="20" t="str">
        <f t="shared" si="4"/>
        <v/>
      </c>
      <c r="Z23" s="48" t="str">
        <f t="shared" si="19"/>
        <v/>
      </c>
      <c r="AA23" s="20">
        <f t="shared" si="14"/>
        <v>0</v>
      </c>
      <c r="AB23" s="53">
        <f t="shared" si="15"/>
        <v>0</v>
      </c>
      <c r="AC23" s="53">
        <f t="shared" si="16"/>
        <v>0</v>
      </c>
      <c r="AD23" s="53">
        <f t="shared" si="17"/>
        <v>0</v>
      </c>
      <c r="AE23" s="53">
        <f t="shared" si="18"/>
        <v>0</v>
      </c>
    </row>
    <row r="24" spans="1:31" x14ac:dyDescent="0.35">
      <c r="A24" s="5">
        <v>15</v>
      </c>
      <c r="B24" s="6"/>
      <c r="C24" s="6"/>
      <c r="D24" s="6"/>
      <c r="E24" s="6"/>
      <c r="F24" s="6"/>
      <c r="G24" s="49"/>
      <c r="H24" s="14"/>
      <c r="I24" s="13"/>
      <c r="J24" s="13"/>
      <c r="K24" s="13"/>
      <c r="L24" s="14"/>
      <c r="M24" s="17">
        <f t="shared" si="5"/>
        <v>0</v>
      </c>
      <c r="N24" s="17">
        <f t="shared" si="0"/>
        <v>0</v>
      </c>
      <c r="O24" s="17">
        <f t="shared" si="6"/>
        <v>1000</v>
      </c>
      <c r="P24" s="20">
        <f t="shared" si="1"/>
        <v>0</v>
      </c>
      <c r="Q24" s="20" t="str">
        <f t="shared" si="2"/>
        <v/>
      </c>
      <c r="R24" s="20" t="str">
        <f t="shared" si="7"/>
        <v/>
      </c>
      <c r="S24" s="20" t="str">
        <f t="shared" si="8"/>
        <v/>
      </c>
      <c r="T24" s="20" t="str">
        <f t="shared" si="9"/>
        <v/>
      </c>
      <c r="U24" s="20" t="str">
        <f t="shared" si="10"/>
        <v/>
      </c>
      <c r="V24" s="20" t="str">
        <f t="shared" si="3"/>
        <v/>
      </c>
      <c r="W24" s="20" t="str">
        <f t="shared" si="11"/>
        <v/>
      </c>
      <c r="X24" s="20" t="str">
        <f t="shared" si="12"/>
        <v/>
      </c>
      <c r="Y24" s="20" t="str">
        <f t="shared" si="4"/>
        <v/>
      </c>
      <c r="Z24" s="48" t="str">
        <f t="shared" si="19"/>
        <v/>
      </c>
      <c r="AA24" s="20">
        <f t="shared" si="14"/>
        <v>0</v>
      </c>
      <c r="AB24" s="53">
        <f t="shared" si="15"/>
        <v>0</v>
      </c>
      <c r="AC24" s="53">
        <f t="shared" si="16"/>
        <v>0</v>
      </c>
      <c r="AD24" s="53">
        <f t="shared" si="17"/>
        <v>0</v>
      </c>
      <c r="AE24" s="53">
        <f t="shared" si="18"/>
        <v>0</v>
      </c>
    </row>
    <row r="25" spans="1:31" x14ac:dyDescent="0.35">
      <c r="A25" s="5">
        <v>16</v>
      </c>
      <c r="B25" s="6"/>
      <c r="C25" s="6"/>
      <c r="D25" s="6"/>
      <c r="E25" s="6"/>
      <c r="F25" s="6"/>
      <c r="G25" s="49"/>
      <c r="H25" s="14"/>
      <c r="I25" s="13"/>
      <c r="J25" s="13"/>
      <c r="K25" s="13"/>
      <c r="L25" s="14"/>
      <c r="M25" s="17">
        <f t="shared" si="5"/>
        <v>0</v>
      </c>
      <c r="N25" s="17">
        <f t="shared" si="0"/>
        <v>0</v>
      </c>
      <c r="O25" s="17">
        <f t="shared" si="6"/>
        <v>1000</v>
      </c>
      <c r="P25" s="20">
        <f t="shared" si="1"/>
        <v>0</v>
      </c>
      <c r="Q25" s="20" t="str">
        <f t="shared" si="2"/>
        <v/>
      </c>
      <c r="R25" s="20" t="str">
        <f t="shared" si="7"/>
        <v/>
      </c>
      <c r="S25" s="20" t="str">
        <f t="shared" si="8"/>
        <v/>
      </c>
      <c r="T25" s="20" t="str">
        <f t="shared" si="9"/>
        <v/>
      </c>
      <c r="U25" s="20" t="str">
        <f t="shared" si="10"/>
        <v/>
      </c>
      <c r="V25" s="20" t="str">
        <f t="shared" si="3"/>
        <v/>
      </c>
      <c r="W25" s="20" t="str">
        <f t="shared" si="11"/>
        <v/>
      </c>
      <c r="X25" s="20" t="str">
        <f t="shared" si="12"/>
        <v/>
      </c>
      <c r="Y25" s="20" t="str">
        <f t="shared" si="4"/>
        <v/>
      </c>
      <c r="Z25" s="48" t="str">
        <f t="shared" si="19"/>
        <v/>
      </c>
      <c r="AA25" s="20">
        <f t="shared" si="14"/>
        <v>0</v>
      </c>
      <c r="AB25" s="53">
        <f t="shared" si="15"/>
        <v>0</v>
      </c>
      <c r="AC25" s="53">
        <f t="shared" si="16"/>
        <v>0</v>
      </c>
      <c r="AD25" s="53">
        <f t="shared" si="17"/>
        <v>0</v>
      </c>
      <c r="AE25" s="53">
        <f t="shared" si="18"/>
        <v>0</v>
      </c>
    </row>
    <row r="26" spans="1:31" x14ac:dyDescent="0.35">
      <c r="A26" s="5">
        <v>17</v>
      </c>
      <c r="B26" s="6"/>
      <c r="C26" s="6"/>
      <c r="D26" s="6"/>
      <c r="E26" s="6"/>
      <c r="F26" s="6"/>
      <c r="G26" s="49"/>
      <c r="H26" s="14"/>
      <c r="I26" s="13"/>
      <c r="J26" s="13"/>
      <c r="K26" s="13"/>
      <c r="L26" s="14"/>
      <c r="M26" s="17">
        <f t="shared" si="5"/>
        <v>0</v>
      </c>
      <c r="N26" s="17">
        <f t="shared" si="0"/>
        <v>0</v>
      </c>
      <c r="O26" s="17">
        <f t="shared" si="6"/>
        <v>1000</v>
      </c>
      <c r="P26" s="20">
        <f t="shared" si="1"/>
        <v>0</v>
      </c>
      <c r="Q26" s="20" t="str">
        <f t="shared" si="2"/>
        <v/>
      </c>
      <c r="R26" s="20" t="str">
        <f t="shared" si="7"/>
        <v/>
      </c>
      <c r="S26" s="20" t="str">
        <f t="shared" si="8"/>
        <v/>
      </c>
      <c r="T26" s="20" t="str">
        <f t="shared" si="9"/>
        <v/>
      </c>
      <c r="U26" s="20" t="str">
        <f t="shared" si="10"/>
        <v/>
      </c>
      <c r="V26" s="20" t="str">
        <f t="shared" si="3"/>
        <v/>
      </c>
      <c r="W26" s="20" t="str">
        <f t="shared" si="11"/>
        <v/>
      </c>
      <c r="X26" s="20" t="str">
        <f t="shared" si="12"/>
        <v/>
      </c>
      <c r="Y26" s="20" t="str">
        <f t="shared" si="4"/>
        <v/>
      </c>
      <c r="Z26" s="48" t="str">
        <f t="shared" si="19"/>
        <v/>
      </c>
      <c r="AA26" s="20">
        <f t="shared" si="14"/>
        <v>0</v>
      </c>
      <c r="AB26" s="53">
        <f t="shared" si="15"/>
        <v>0</v>
      </c>
      <c r="AC26" s="53">
        <f t="shared" si="16"/>
        <v>0</v>
      </c>
      <c r="AD26" s="53">
        <f t="shared" si="17"/>
        <v>0</v>
      </c>
      <c r="AE26" s="53">
        <f t="shared" si="18"/>
        <v>0</v>
      </c>
    </row>
    <row r="27" spans="1:31" x14ac:dyDescent="0.35">
      <c r="A27" s="5">
        <v>18</v>
      </c>
      <c r="B27" s="6"/>
      <c r="C27" s="6"/>
      <c r="D27" s="6"/>
      <c r="E27" s="6"/>
      <c r="F27" s="6"/>
      <c r="G27" s="49"/>
      <c r="H27" s="14"/>
      <c r="I27" s="13"/>
      <c r="J27" s="13"/>
      <c r="K27" s="13"/>
      <c r="L27" s="14"/>
      <c r="M27" s="17">
        <f t="shared" si="5"/>
        <v>0</v>
      </c>
      <c r="N27" s="17">
        <f t="shared" si="0"/>
        <v>0</v>
      </c>
      <c r="O27" s="17">
        <f t="shared" si="6"/>
        <v>1000</v>
      </c>
      <c r="P27" s="20">
        <f t="shared" si="1"/>
        <v>0</v>
      </c>
      <c r="Q27" s="20" t="str">
        <f t="shared" si="2"/>
        <v/>
      </c>
      <c r="R27" s="20" t="str">
        <f t="shared" si="7"/>
        <v/>
      </c>
      <c r="S27" s="20" t="str">
        <f t="shared" si="8"/>
        <v/>
      </c>
      <c r="T27" s="20" t="str">
        <f t="shared" si="9"/>
        <v/>
      </c>
      <c r="U27" s="20" t="str">
        <f t="shared" si="10"/>
        <v/>
      </c>
      <c r="V27" s="20" t="str">
        <f t="shared" si="3"/>
        <v/>
      </c>
      <c r="W27" s="20" t="str">
        <f t="shared" si="11"/>
        <v/>
      </c>
      <c r="X27" s="20" t="str">
        <f t="shared" si="12"/>
        <v/>
      </c>
      <c r="Y27" s="20" t="str">
        <f t="shared" si="4"/>
        <v/>
      </c>
      <c r="Z27" s="48" t="str">
        <f t="shared" si="19"/>
        <v/>
      </c>
      <c r="AA27" s="20">
        <f t="shared" si="14"/>
        <v>0</v>
      </c>
      <c r="AB27" s="53">
        <f t="shared" si="15"/>
        <v>0</v>
      </c>
      <c r="AC27" s="53">
        <f t="shared" si="16"/>
        <v>0</v>
      </c>
      <c r="AD27" s="53">
        <f t="shared" si="17"/>
        <v>0</v>
      </c>
      <c r="AE27" s="53">
        <f t="shared" si="18"/>
        <v>0</v>
      </c>
    </row>
    <row r="28" spans="1:31" x14ac:dyDescent="0.35">
      <c r="A28" s="5">
        <v>19</v>
      </c>
      <c r="B28" s="6"/>
      <c r="C28" s="6"/>
      <c r="D28" s="6"/>
      <c r="E28" s="6"/>
      <c r="F28" s="6"/>
      <c r="G28" s="49"/>
      <c r="H28" s="14"/>
      <c r="I28" s="13"/>
      <c r="J28" s="13"/>
      <c r="K28" s="13"/>
      <c r="L28" s="14"/>
      <c r="M28" s="17">
        <f t="shared" si="5"/>
        <v>0</v>
      </c>
      <c r="N28" s="17">
        <f t="shared" si="0"/>
        <v>0</v>
      </c>
      <c r="O28" s="17">
        <f t="shared" si="6"/>
        <v>1000</v>
      </c>
      <c r="P28" s="20">
        <f t="shared" si="1"/>
        <v>0</v>
      </c>
      <c r="Q28" s="20" t="str">
        <f t="shared" si="2"/>
        <v/>
      </c>
      <c r="R28" s="20" t="str">
        <f t="shared" si="7"/>
        <v/>
      </c>
      <c r="S28" s="20" t="str">
        <f t="shared" si="8"/>
        <v/>
      </c>
      <c r="T28" s="20" t="str">
        <f t="shared" si="9"/>
        <v/>
      </c>
      <c r="U28" s="20" t="str">
        <f t="shared" si="10"/>
        <v/>
      </c>
      <c r="V28" s="20" t="str">
        <f t="shared" si="3"/>
        <v/>
      </c>
      <c r="W28" s="20" t="str">
        <f t="shared" si="11"/>
        <v/>
      </c>
      <c r="X28" s="20" t="str">
        <f t="shared" si="12"/>
        <v/>
      </c>
      <c r="Y28" s="20" t="str">
        <f t="shared" si="4"/>
        <v/>
      </c>
      <c r="Z28" s="48" t="str">
        <f t="shared" si="19"/>
        <v/>
      </c>
      <c r="AA28" s="20">
        <f t="shared" si="14"/>
        <v>0</v>
      </c>
      <c r="AB28" s="53">
        <f t="shared" si="15"/>
        <v>0</v>
      </c>
      <c r="AC28" s="53">
        <f t="shared" si="16"/>
        <v>0</v>
      </c>
      <c r="AD28" s="53">
        <f t="shared" si="17"/>
        <v>0</v>
      </c>
      <c r="AE28" s="53">
        <f t="shared" si="18"/>
        <v>0</v>
      </c>
    </row>
    <row r="29" spans="1:31" x14ac:dyDescent="0.35">
      <c r="A29" s="5">
        <v>20</v>
      </c>
      <c r="B29" s="6"/>
      <c r="C29" s="6"/>
      <c r="D29" s="6"/>
      <c r="E29" s="6"/>
      <c r="F29" s="6"/>
      <c r="G29" s="49"/>
      <c r="H29" s="14"/>
      <c r="I29" s="13"/>
      <c r="J29" s="13"/>
      <c r="K29" s="13"/>
      <c r="L29" s="14"/>
      <c r="M29" s="17">
        <f t="shared" si="5"/>
        <v>0</v>
      </c>
      <c r="N29" s="17">
        <f t="shared" si="0"/>
        <v>0</v>
      </c>
      <c r="O29" s="17">
        <f t="shared" si="6"/>
        <v>1000</v>
      </c>
      <c r="P29" s="20">
        <f t="shared" si="1"/>
        <v>0</v>
      </c>
      <c r="Q29" s="20" t="str">
        <f t="shared" si="2"/>
        <v/>
      </c>
      <c r="R29" s="20" t="str">
        <f t="shared" si="7"/>
        <v/>
      </c>
      <c r="S29" s="20" t="str">
        <f t="shared" si="8"/>
        <v/>
      </c>
      <c r="T29" s="20" t="str">
        <f t="shared" si="9"/>
        <v/>
      </c>
      <c r="U29" s="20" t="str">
        <f t="shared" si="10"/>
        <v/>
      </c>
      <c r="V29" s="20" t="str">
        <f t="shared" si="3"/>
        <v/>
      </c>
      <c r="W29" s="20" t="str">
        <f t="shared" si="11"/>
        <v/>
      </c>
      <c r="X29" s="20" t="str">
        <f t="shared" si="12"/>
        <v/>
      </c>
      <c r="Y29" s="20" t="str">
        <f t="shared" si="4"/>
        <v/>
      </c>
      <c r="Z29" s="48" t="str">
        <f t="shared" si="19"/>
        <v/>
      </c>
      <c r="AA29" s="20">
        <f t="shared" si="14"/>
        <v>0</v>
      </c>
      <c r="AB29" s="53">
        <f t="shared" si="15"/>
        <v>0</v>
      </c>
      <c r="AC29" s="53">
        <f t="shared" si="16"/>
        <v>0</v>
      </c>
      <c r="AD29" s="53">
        <f t="shared" si="17"/>
        <v>0</v>
      </c>
      <c r="AE29" s="53">
        <f t="shared" si="18"/>
        <v>0</v>
      </c>
    </row>
    <row r="30" spans="1:31" x14ac:dyDescent="0.35">
      <c r="A30" s="5">
        <v>21</v>
      </c>
      <c r="B30" s="6"/>
      <c r="C30" s="6"/>
      <c r="D30" s="6"/>
      <c r="E30" s="6"/>
      <c r="F30" s="6"/>
      <c r="G30" s="49"/>
      <c r="H30" s="14"/>
      <c r="I30" s="13"/>
      <c r="J30" s="13"/>
      <c r="K30" s="13"/>
      <c r="L30" s="14"/>
      <c r="M30" s="17">
        <f t="shared" si="5"/>
        <v>0</v>
      </c>
      <c r="N30" s="17">
        <f t="shared" si="0"/>
        <v>0</v>
      </c>
      <c r="O30" s="17">
        <f t="shared" si="6"/>
        <v>1000</v>
      </c>
      <c r="P30" s="20">
        <f t="shared" si="1"/>
        <v>0</v>
      </c>
      <c r="Q30" s="20" t="str">
        <f t="shared" si="2"/>
        <v/>
      </c>
      <c r="R30" s="20" t="str">
        <f t="shared" si="7"/>
        <v/>
      </c>
      <c r="S30" s="20" t="str">
        <f t="shared" si="8"/>
        <v/>
      </c>
      <c r="T30" s="20" t="str">
        <f t="shared" si="9"/>
        <v/>
      </c>
      <c r="U30" s="20" t="str">
        <f t="shared" si="10"/>
        <v/>
      </c>
      <c r="V30" s="20" t="str">
        <f t="shared" si="3"/>
        <v/>
      </c>
      <c r="W30" s="20" t="str">
        <f t="shared" si="11"/>
        <v/>
      </c>
      <c r="X30" s="20" t="str">
        <f t="shared" si="12"/>
        <v/>
      </c>
      <c r="Y30" s="20" t="str">
        <f t="shared" si="4"/>
        <v/>
      </c>
      <c r="Z30" s="48" t="str">
        <f t="shared" si="19"/>
        <v/>
      </c>
      <c r="AA30" s="20">
        <f t="shared" si="14"/>
        <v>0</v>
      </c>
      <c r="AB30" s="53">
        <f t="shared" si="15"/>
        <v>0</v>
      </c>
      <c r="AC30" s="53">
        <f t="shared" si="16"/>
        <v>0</v>
      </c>
      <c r="AD30" s="53">
        <f t="shared" si="17"/>
        <v>0</v>
      </c>
      <c r="AE30" s="53">
        <f t="shared" si="18"/>
        <v>0</v>
      </c>
    </row>
    <row r="31" spans="1:31" x14ac:dyDescent="0.35">
      <c r="A31" s="5">
        <v>22</v>
      </c>
      <c r="B31" s="6"/>
      <c r="C31" s="6"/>
      <c r="D31" s="6"/>
      <c r="E31" s="6"/>
      <c r="F31" s="6"/>
      <c r="G31" s="49"/>
      <c r="H31" s="14"/>
      <c r="I31" s="13"/>
      <c r="J31" s="13"/>
      <c r="K31" s="13"/>
      <c r="L31" s="14"/>
      <c r="M31" s="17">
        <f t="shared" si="5"/>
        <v>0</v>
      </c>
      <c r="N31" s="17">
        <f t="shared" si="0"/>
        <v>0</v>
      </c>
      <c r="O31" s="17">
        <f t="shared" si="6"/>
        <v>1000</v>
      </c>
      <c r="P31" s="20">
        <f t="shared" si="1"/>
        <v>0</v>
      </c>
      <c r="Q31" s="20" t="str">
        <f t="shared" si="2"/>
        <v/>
      </c>
      <c r="R31" s="20" t="str">
        <f t="shared" si="7"/>
        <v/>
      </c>
      <c r="S31" s="20" t="str">
        <f t="shared" si="8"/>
        <v/>
      </c>
      <c r="T31" s="20" t="str">
        <f t="shared" si="9"/>
        <v/>
      </c>
      <c r="U31" s="20" t="str">
        <f>IF(E31=$W$44,1,IF(E31=$W$42,0.25,""))</f>
        <v/>
      </c>
      <c r="V31" s="20" t="str">
        <f t="shared" si="3"/>
        <v/>
      </c>
      <c r="W31" s="20" t="str">
        <f t="shared" si="11"/>
        <v/>
      </c>
      <c r="X31" s="20" t="str">
        <f t="shared" si="12"/>
        <v/>
      </c>
      <c r="Y31" s="20" t="str">
        <f t="shared" si="4"/>
        <v/>
      </c>
      <c r="Z31" s="48" t="str">
        <f t="shared" si="19"/>
        <v/>
      </c>
      <c r="AA31" s="20">
        <f t="shared" si="14"/>
        <v>0</v>
      </c>
      <c r="AB31" s="53">
        <f t="shared" si="15"/>
        <v>0</v>
      </c>
      <c r="AC31" s="53">
        <f t="shared" si="16"/>
        <v>0</v>
      </c>
      <c r="AD31" s="53">
        <f t="shared" si="17"/>
        <v>0</v>
      </c>
      <c r="AE31" s="53">
        <f t="shared" si="18"/>
        <v>0</v>
      </c>
    </row>
    <row r="32" spans="1:31" x14ac:dyDescent="0.35">
      <c r="A32" s="5">
        <v>23</v>
      </c>
      <c r="B32" s="6"/>
      <c r="C32" s="6"/>
      <c r="D32" s="6"/>
      <c r="E32" s="6"/>
      <c r="F32" s="6"/>
      <c r="G32" s="49"/>
      <c r="H32" s="14"/>
      <c r="I32" s="13"/>
      <c r="J32" s="13"/>
      <c r="K32" s="13"/>
      <c r="L32" s="14"/>
      <c r="M32" s="17">
        <f t="shared" si="5"/>
        <v>0</v>
      </c>
      <c r="N32" s="17">
        <f t="shared" si="0"/>
        <v>0</v>
      </c>
      <c r="O32" s="17">
        <f t="shared" si="6"/>
        <v>1000</v>
      </c>
      <c r="P32" s="20">
        <f t="shared" si="1"/>
        <v>0</v>
      </c>
      <c r="Q32" s="20" t="str">
        <f t="shared" si="2"/>
        <v/>
      </c>
      <c r="R32" s="20" t="str">
        <f t="shared" si="7"/>
        <v/>
      </c>
      <c r="S32" s="20" t="str">
        <f t="shared" si="8"/>
        <v/>
      </c>
      <c r="T32" s="20" t="str">
        <f t="shared" si="9"/>
        <v/>
      </c>
      <c r="U32" s="20" t="str">
        <f t="shared" si="10"/>
        <v/>
      </c>
      <c r="V32" s="20" t="str">
        <f t="shared" si="3"/>
        <v/>
      </c>
      <c r="W32" s="20" t="str">
        <f>IF(F32=$Y$42,0.5,"")</f>
        <v/>
      </c>
      <c r="X32" s="20" t="str">
        <f t="shared" si="12"/>
        <v/>
      </c>
      <c r="Y32" s="20" t="str">
        <f t="shared" si="4"/>
        <v/>
      </c>
      <c r="Z32" s="48" t="str">
        <f t="shared" si="19"/>
        <v/>
      </c>
      <c r="AA32" s="20">
        <f t="shared" si="14"/>
        <v>0</v>
      </c>
      <c r="AB32" s="53">
        <f t="shared" si="15"/>
        <v>0</v>
      </c>
      <c r="AC32" s="53">
        <f t="shared" si="16"/>
        <v>0</v>
      </c>
      <c r="AD32" s="53">
        <f t="shared" si="17"/>
        <v>0</v>
      </c>
      <c r="AE32" s="53">
        <f t="shared" si="18"/>
        <v>0</v>
      </c>
    </row>
    <row r="33" spans="1:31" x14ac:dyDescent="0.35">
      <c r="A33" s="5">
        <v>24</v>
      </c>
      <c r="B33" s="6"/>
      <c r="C33" s="6"/>
      <c r="D33" s="6"/>
      <c r="E33" s="6"/>
      <c r="F33" s="6"/>
      <c r="G33" s="49"/>
      <c r="H33" s="14"/>
      <c r="I33" s="13"/>
      <c r="J33" s="13"/>
      <c r="K33" s="13"/>
      <c r="L33" s="14"/>
      <c r="M33" s="17">
        <f t="shared" si="5"/>
        <v>0</v>
      </c>
      <c r="N33" s="17">
        <f t="shared" si="0"/>
        <v>0</v>
      </c>
      <c r="O33" s="17">
        <f t="shared" si="6"/>
        <v>1000</v>
      </c>
      <c r="P33" s="20">
        <f t="shared" si="1"/>
        <v>0</v>
      </c>
      <c r="Q33" s="20" t="str">
        <f t="shared" si="2"/>
        <v/>
      </c>
      <c r="R33" s="20" t="str">
        <f t="shared" si="7"/>
        <v/>
      </c>
      <c r="S33" s="20" t="str">
        <f t="shared" si="8"/>
        <v/>
      </c>
      <c r="T33" s="20" t="str">
        <f t="shared" si="9"/>
        <v/>
      </c>
      <c r="U33" s="20" t="str">
        <f t="shared" si="10"/>
        <v/>
      </c>
      <c r="V33" s="20" t="str">
        <f t="shared" si="3"/>
        <v/>
      </c>
      <c r="W33" s="20" t="str">
        <f t="shared" si="11"/>
        <v/>
      </c>
      <c r="X33" s="20" t="str">
        <f t="shared" si="12"/>
        <v/>
      </c>
      <c r="Y33" s="20" t="str">
        <f t="shared" si="4"/>
        <v/>
      </c>
      <c r="Z33" s="48" t="str">
        <f t="shared" si="19"/>
        <v/>
      </c>
      <c r="AA33" s="20">
        <f>IF(C33=$N$51,P33*SUM(1,Q33,S33,T33),IF(C33=$N$50,P33*SUM(1,Z33,T33),IF(C33=$N$53,0,IF(C33=$N$55,0,IF(C33=$N$56,0,IF(C33=$N$57,0,IF(C33=$N$58,0,IF(C33=$N$59,0,IF(C33=$N$60,0,IF(C33=$N$61,0,IF(C33=$N$62,0,IF(C33=$N$63,0,IF(C33=$N$54,0,IF(C33=$N$64,0,IF(C33=$N$65,0,IF(C33=$N$66,0,IF(C33=$N$67,0,IF(C33=$N$68,0,P33*SUM(1,Q33:Y33)))))))))))))))))))</f>
        <v>0</v>
      </c>
      <c r="AB33" s="53">
        <f t="shared" si="15"/>
        <v>0</v>
      </c>
      <c r="AC33" s="53">
        <f t="shared" si="16"/>
        <v>0</v>
      </c>
      <c r="AD33" s="53">
        <f t="shared" si="17"/>
        <v>0</v>
      </c>
      <c r="AE33" s="53">
        <f t="shared" si="18"/>
        <v>0</v>
      </c>
    </row>
    <row r="34" spans="1:31" x14ac:dyDescent="0.35">
      <c r="A34" s="5">
        <v>25</v>
      </c>
      <c r="B34" s="6"/>
      <c r="C34" s="6"/>
      <c r="D34" s="6"/>
      <c r="E34" s="6"/>
      <c r="F34" s="6"/>
      <c r="G34" s="49"/>
      <c r="H34" s="14"/>
      <c r="I34" s="13"/>
      <c r="J34" s="13"/>
      <c r="K34" s="13"/>
      <c r="L34" s="14"/>
      <c r="M34" s="17">
        <f t="shared" si="5"/>
        <v>0</v>
      </c>
      <c r="N34" s="17">
        <f t="shared" si="0"/>
        <v>0</v>
      </c>
      <c r="O34" s="17">
        <f t="shared" si="6"/>
        <v>1000</v>
      </c>
      <c r="P34" s="20">
        <f t="shared" si="1"/>
        <v>0</v>
      </c>
      <c r="Q34" s="20" t="str">
        <f t="shared" si="2"/>
        <v/>
      </c>
      <c r="R34" s="20" t="str">
        <f t="shared" si="7"/>
        <v/>
      </c>
      <c r="S34" s="20" t="str">
        <f t="shared" si="8"/>
        <v/>
      </c>
      <c r="T34" s="20" t="str">
        <f t="shared" si="9"/>
        <v/>
      </c>
      <c r="U34" s="20" t="str">
        <f t="shared" si="10"/>
        <v/>
      </c>
      <c r="V34" s="20" t="str">
        <f t="shared" si="3"/>
        <v/>
      </c>
      <c r="W34" s="20" t="str">
        <f t="shared" si="11"/>
        <v/>
      </c>
      <c r="X34" s="20" t="str">
        <f t="shared" si="12"/>
        <v/>
      </c>
      <c r="Y34" s="20" t="str">
        <f t="shared" si="4"/>
        <v/>
      </c>
      <c r="Z34" s="48" t="str">
        <f t="shared" si="19"/>
        <v/>
      </c>
      <c r="AA34" s="20">
        <f t="shared" si="14"/>
        <v>0</v>
      </c>
      <c r="AB34" s="53">
        <f t="shared" si="15"/>
        <v>0</v>
      </c>
      <c r="AC34" s="53">
        <f t="shared" si="16"/>
        <v>0</v>
      </c>
      <c r="AD34" s="53">
        <f t="shared" si="17"/>
        <v>0</v>
      </c>
      <c r="AE34" s="53">
        <f t="shared" si="18"/>
        <v>0</v>
      </c>
    </row>
    <row r="35" spans="1:31" x14ac:dyDescent="0.35">
      <c r="A35" s="5">
        <v>26</v>
      </c>
      <c r="B35" s="6"/>
      <c r="C35" s="6"/>
      <c r="D35" s="6"/>
      <c r="E35" s="6"/>
      <c r="F35" s="6"/>
      <c r="G35" s="49"/>
      <c r="H35" s="14"/>
      <c r="I35" s="13"/>
      <c r="J35" s="13"/>
      <c r="K35" s="13"/>
      <c r="L35" s="14"/>
      <c r="M35" s="17">
        <f t="shared" si="5"/>
        <v>0</v>
      </c>
      <c r="N35" s="17">
        <f t="shared" si="0"/>
        <v>0</v>
      </c>
      <c r="O35" s="17">
        <f t="shared" si="6"/>
        <v>1000</v>
      </c>
      <c r="P35" s="20">
        <f t="shared" si="1"/>
        <v>0</v>
      </c>
      <c r="Q35" s="20" t="str">
        <f t="shared" si="2"/>
        <v/>
      </c>
      <c r="R35" s="20" t="str">
        <f t="shared" si="7"/>
        <v/>
      </c>
      <c r="S35" s="20" t="str">
        <f t="shared" si="8"/>
        <v/>
      </c>
      <c r="T35" s="20" t="str">
        <f t="shared" si="9"/>
        <v/>
      </c>
      <c r="U35" s="20" t="str">
        <f t="shared" si="10"/>
        <v/>
      </c>
      <c r="V35" s="20" t="str">
        <f t="shared" si="3"/>
        <v/>
      </c>
      <c r="W35" s="20" t="str">
        <f t="shared" si="11"/>
        <v/>
      </c>
      <c r="X35" s="20" t="str">
        <f t="shared" si="12"/>
        <v/>
      </c>
      <c r="Y35" s="20" t="str">
        <f t="shared" si="4"/>
        <v/>
      </c>
      <c r="Z35" s="48" t="str">
        <f t="shared" si="19"/>
        <v/>
      </c>
      <c r="AA35" s="20">
        <f t="shared" si="14"/>
        <v>0</v>
      </c>
      <c r="AB35" s="53">
        <f t="shared" si="15"/>
        <v>0</v>
      </c>
      <c r="AC35" s="53">
        <f t="shared" si="16"/>
        <v>0</v>
      </c>
      <c r="AD35" s="53">
        <f t="shared" si="17"/>
        <v>0</v>
      </c>
      <c r="AE35" s="53">
        <f t="shared" si="18"/>
        <v>0</v>
      </c>
    </row>
    <row r="36" spans="1:31" x14ac:dyDescent="0.35">
      <c r="A36" s="5">
        <v>27</v>
      </c>
      <c r="B36" s="6"/>
      <c r="C36" s="6"/>
      <c r="D36" s="6"/>
      <c r="E36" s="6"/>
      <c r="F36" s="6"/>
      <c r="G36" s="49"/>
      <c r="H36" s="14"/>
      <c r="I36" s="13"/>
      <c r="J36" s="13"/>
      <c r="K36" s="13"/>
      <c r="L36" s="14"/>
      <c r="M36" s="17">
        <f t="shared" si="5"/>
        <v>0</v>
      </c>
      <c r="N36" s="17">
        <f t="shared" si="0"/>
        <v>0</v>
      </c>
      <c r="O36" s="17">
        <f t="shared" si="6"/>
        <v>1000</v>
      </c>
      <c r="P36" s="20">
        <f t="shared" si="1"/>
        <v>0</v>
      </c>
      <c r="Q36" s="20" t="str">
        <f t="shared" si="2"/>
        <v/>
      </c>
      <c r="R36" s="20" t="str">
        <f t="shared" si="7"/>
        <v/>
      </c>
      <c r="S36" s="20" t="str">
        <f>IF(C36=$N$48,2,IF(C36=$N$45,0.75,IF(C36=$N$49,2.75,IF(C36=$N$51,3,""))))</f>
        <v/>
      </c>
      <c r="T36" s="20" t="str">
        <f t="shared" si="9"/>
        <v/>
      </c>
      <c r="U36" s="20" t="str">
        <f t="shared" si="10"/>
        <v/>
      </c>
      <c r="V36" s="20" t="str">
        <f t="shared" si="3"/>
        <v/>
      </c>
      <c r="W36" s="20" t="str">
        <f t="shared" si="11"/>
        <v/>
      </c>
      <c r="X36" s="20" t="str">
        <f t="shared" si="12"/>
        <v/>
      </c>
      <c r="Y36" s="20" t="str">
        <f t="shared" si="4"/>
        <v/>
      </c>
      <c r="Z36" s="48" t="str">
        <f t="shared" si="19"/>
        <v/>
      </c>
      <c r="AA36" s="20">
        <f t="shared" si="14"/>
        <v>0</v>
      </c>
      <c r="AB36" s="53">
        <f t="shared" si="15"/>
        <v>0</v>
      </c>
      <c r="AC36" s="53">
        <f t="shared" si="16"/>
        <v>0</v>
      </c>
      <c r="AD36" s="53">
        <f t="shared" si="17"/>
        <v>0</v>
      </c>
      <c r="AE36" s="53">
        <f t="shared" si="18"/>
        <v>0</v>
      </c>
    </row>
    <row r="37" spans="1:31" x14ac:dyDescent="0.35">
      <c r="A37" s="5">
        <v>28</v>
      </c>
      <c r="B37" s="6"/>
      <c r="C37" s="6"/>
      <c r="D37" s="6"/>
      <c r="E37" s="6"/>
      <c r="F37" s="6"/>
      <c r="G37" s="49"/>
      <c r="H37" s="14"/>
      <c r="I37" s="13"/>
      <c r="J37" s="13"/>
      <c r="K37" s="13"/>
      <c r="L37" s="14"/>
      <c r="M37" s="17">
        <f t="shared" si="5"/>
        <v>0</v>
      </c>
      <c r="N37" s="17">
        <f t="shared" si="0"/>
        <v>0</v>
      </c>
      <c r="O37" s="17">
        <f t="shared" si="6"/>
        <v>1000</v>
      </c>
      <c r="P37" s="20">
        <f t="shared" si="1"/>
        <v>0</v>
      </c>
      <c r="Q37" s="20" t="str">
        <f t="shared" si="2"/>
        <v/>
      </c>
      <c r="R37" s="20" t="str">
        <f>IF(B37=$U$43,0.5,IF(B37=$U$44,1.5,IF(B37=$U$46,1.5,IF(B37=$U$47,0.5,""))))</f>
        <v/>
      </c>
      <c r="S37" s="20" t="str">
        <f t="shared" si="8"/>
        <v/>
      </c>
      <c r="T37" s="20" t="str">
        <f t="shared" si="9"/>
        <v/>
      </c>
      <c r="U37" s="20" t="str">
        <f t="shared" si="10"/>
        <v/>
      </c>
      <c r="V37" s="20" t="str">
        <f t="shared" si="3"/>
        <v/>
      </c>
      <c r="W37" s="20" t="str">
        <f t="shared" si="11"/>
        <v/>
      </c>
      <c r="X37" s="20" t="str">
        <f t="shared" si="12"/>
        <v/>
      </c>
      <c r="Y37" s="20" t="str">
        <f t="shared" si="4"/>
        <v/>
      </c>
      <c r="Z37" s="48" t="str">
        <f t="shared" si="19"/>
        <v/>
      </c>
      <c r="AA37" s="20">
        <f t="shared" si="14"/>
        <v>0</v>
      </c>
      <c r="AB37" s="53">
        <f t="shared" si="15"/>
        <v>0</v>
      </c>
      <c r="AC37" s="53">
        <f t="shared" si="16"/>
        <v>0</v>
      </c>
      <c r="AD37" s="53">
        <f t="shared" si="17"/>
        <v>0</v>
      </c>
      <c r="AE37" s="53">
        <f t="shared" si="18"/>
        <v>0</v>
      </c>
    </row>
    <row r="38" spans="1:31" x14ac:dyDescent="0.35">
      <c r="A38" s="5">
        <v>29</v>
      </c>
      <c r="B38" s="6"/>
      <c r="C38" s="6"/>
      <c r="D38" s="6"/>
      <c r="E38" s="6"/>
      <c r="F38" s="6"/>
      <c r="G38" s="49"/>
      <c r="H38" s="14"/>
      <c r="I38" s="13"/>
      <c r="J38" s="13"/>
      <c r="K38" s="13"/>
      <c r="L38" s="14"/>
      <c r="M38" s="17">
        <f t="shared" si="5"/>
        <v>0</v>
      </c>
      <c r="N38" s="17">
        <f t="shared" si="0"/>
        <v>0</v>
      </c>
      <c r="O38" s="17">
        <f t="shared" si="6"/>
        <v>1000</v>
      </c>
      <c r="P38" s="20">
        <f t="shared" si="1"/>
        <v>0</v>
      </c>
      <c r="Q38" s="20" t="str">
        <f t="shared" si="2"/>
        <v/>
      </c>
      <c r="R38" s="20" t="str">
        <f t="shared" si="7"/>
        <v/>
      </c>
      <c r="S38" s="20" t="str">
        <f t="shared" si="8"/>
        <v/>
      </c>
      <c r="T38" s="20" t="str">
        <f t="shared" si="9"/>
        <v/>
      </c>
      <c r="U38" s="20" t="str">
        <f t="shared" si="10"/>
        <v/>
      </c>
      <c r="V38" s="20" t="str">
        <f t="shared" si="3"/>
        <v/>
      </c>
      <c r="W38" s="20" t="str">
        <f t="shared" si="11"/>
        <v/>
      </c>
      <c r="X38" s="20" t="str">
        <f t="shared" si="12"/>
        <v/>
      </c>
      <c r="Y38" s="20" t="str">
        <f t="shared" si="4"/>
        <v/>
      </c>
      <c r="Z38" s="48" t="str">
        <f t="shared" si="19"/>
        <v/>
      </c>
      <c r="AA38" s="20">
        <f t="shared" si="14"/>
        <v>0</v>
      </c>
      <c r="AB38" s="53">
        <f t="shared" si="15"/>
        <v>0</v>
      </c>
      <c r="AC38" s="53">
        <f t="shared" si="16"/>
        <v>0</v>
      </c>
      <c r="AD38" s="53">
        <f t="shared" si="17"/>
        <v>0</v>
      </c>
      <c r="AE38" s="53">
        <f t="shared" si="18"/>
        <v>0</v>
      </c>
    </row>
    <row r="39" spans="1:31" x14ac:dyDescent="0.35">
      <c r="A39" s="5">
        <v>30</v>
      </c>
      <c r="B39" s="6"/>
      <c r="C39" s="6"/>
      <c r="D39" s="6"/>
      <c r="E39" s="6"/>
      <c r="F39" s="6"/>
      <c r="G39" s="49"/>
      <c r="H39" s="14"/>
      <c r="I39" s="13"/>
      <c r="J39" s="13"/>
      <c r="K39" s="13"/>
      <c r="L39" s="14"/>
      <c r="M39" s="17">
        <f t="shared" si="5"/>
        <v>0</v>
      </c>
      <c r="N39" s="17">
        <f t="shared" si="0"/>
        <v>0</v>
      </c>
      <c r="O39" s="17">
        <f t="shared" si="6"/>
        <v>1000</v>
      </c>
      <c r="P39" s="20">
        <f t="shared" si="1"/>
        <v>0</v>
      </c>
      <c r="Q39" s="20" t="str">
        <f t="shared" si="2"/>
        <v/>
      </c>
      <c r="R39" s="20" t="str">
        <f t="shared" si="7"/>
        <v/>
      </c>
      <c r="S39" s="20" t="str">
        <f t="shared" si="8"/>
        <v/>
      </c>
      <c r="T39" s="20" t="str">
        <f t="shared" si="9"/>
        <v/>
      </c>
      <c r="U39" s="20" t="str">
        <f t="shared" si="10"/>
        <v/>
      </c>
      <c r="V39" s="20" t="str">
        <f t="shared" si="3"/>
        <v/>
      </c>
      <c r="W39" s="20" t="str">
        <f t="shared" si="11"/>
        <v/>
      </c>
      <c r="X39" s="20" t="str">
        <f t="shared" si="12"/>
        <v/>
      </c>
      <c r="Y39" s="20" t="str">
        <f t="shared" si="4"/>
        <v/>
      </c>
      <c r="Z39" s="48" t="str">
        <f t="shared" si="19"/>
        <v/>
      </c>
      <c r="AA39" s="20">
        <f t="shared" si="14"/>
        <v>0</v>
      </c>
      <c r="AB39" s="53">
        <f t="shared" si="15"/>
        <v>0</v>
      </c>
      <c r="AC39" s="53">
        <f t="shared" si="16"/>
        <v>0</v>
      </c>
      <c r="AD39" s="53">
        <f t="shared" si="17"/>
        <v>0</v>
      </c>
      <c r="AE39" s="53">
        <f>IF(C39=$N$68,H39*1,0)</f>
        <v>0</v>
      </c>
    </row>
    <row r="40" spans="1:31" ht="15" thickBot="1" x14ac:dyDescent="0.4">
      <c r="B40" s="9"/>
      <c r="C40" s="52" t="s">
        <v>13</v>
      </c>
    </row>
    <row r="41" spans="1:31" ht="15" thickBot="1" x14ac:dyDescent="0.4">
      <c r="C41" s="10"/>
      <c r="AA41" s="20">
        <f>SUM(AA10:AA40)</f>
        <v>0</v>
      </c>
      <c r="AB41" s="57">
        <f>SUM(AB10:AB39)</f>
        <v>0</v>
      </c>
      <c r="AC41" s="58">
        <f>SUM(AC10:AC39)</f>
        <v>0</v>
      </c>
      <c r="AD41" s="54">
        <f>SUM(AD10:AD39)</f>
        <v>0</v>
      </c>
      <c r="AE41" s="54">
        <f>SUM(AE10:AE39)</f>
        <v>0</v>
      </c>
    </row>
    <row r="42" spans="1:31" ht="15.5" thickTop="1" thickBot="1" x14ac:dyDescent="0.4">
      <c r="P42" t="s">
        <v>81</v>
      </c>
      <c r="T42" t="s">
        <v>108</v>
      </c>
      <c r="U42" t="s">
        <v>92</v>
      </c>
      <c r="W42" t="s">
        <v>103</v>
      </c>
      <c r="X42" t="s">
        <v>98</v>
      </c>
      <c r="Y42" t="s">
        <v>106</v>
      </c>
      <c r="AB42" s="76">
        <f>SUM(AB41:AC41)</f>
        <v>0</v>
      </c>
      <c r="AC42" s="77"/>
    </row>
    <row r="43" spans="1:31" x14ac:dyDescent="0.35">
      <c r="B43" s="27"/>
      <c r="C43" s="28"/>
      <c r="D43" s="28"/>
      <c r="E43" s="28"/>
      <c r="F43" s="28"/>
      <c r="G43" s="28"/>
      <c r="H43" s="28"/>
      <c r="I43" s="28"/>
      <c r="J43" s="28"/>
      <c r="K43" s="28"/>
      <c r="L43" s="29"/>
      <c r="N43" t="s">
        <v>116</v>
      </c>
      <c r="T43" t="s">
        <v>109</v>
      </c>
      <c r="U43" t="s">
        <v>93</v>
      </c>
      <c r="W43" t="s">
        <v>104</v>
      </c>
      <c r="X43" t="s">
        <v>99</v>
      </c>
      <c r="Y43" t="s">
        <v>107</v>
      </c>
    </row>
    <row r="44" spans="1:31" ht="23.5" x14ac:dyDescent="0.55000000000000004">
      <c r="B44" s="30"/>
      <c r="C44" s="31" t="s">
        <v>25</v>
      </c>
      <c r="L44" s="32"/>
      <c r="N44" t="s">
        <v>37</v>
      </c>
      <c r="T44" t="s">
        <v>110</v>
      </c>
      <c r="U44" t="s">
        <v>94</v>
      </c>
      <c r="W44" t="s">
        <v>105</v>
      </c>
      <c r="X44" t="s">
        <v>100</v>
      </c>
    </row>
    <row r="45" spans="1:31" x14ac:dyDescent="0.35">
      <c r="B45" s="30"/>
      <c r="L45" s="32"/>
      <c r="N45" t="s">
        <v>54</v>
      </c>
      <c r="T45" t="s">
        <v>111</v>
      </c>
      <c r="U45" t="s">
        <v>95</v>
      </c>
      <c r="X45" t="s">
        <v>101</v>
      </c>
    </row>
    <row r="46" spans="1:31" x14ac:dyDescent="0.35">
      <c r="B46" s="30"/>
      <c r="C46" s="33" t="s">
        <v>43</v>
      </c>
      <c r="L46" s="32"/>
      <c r="N46" t="s">
        <v>29</v>
      </c>
      <c r="T46" t="s">
        <v>112</v>
      </c>
      <c r="U46" t="s">
        <v>96</v>
      </c>
      <c r="X46" t="s">
        <v>102</v>
      </c>
    </row>
    <row r="47" spans="1:31" x14ac:dyDescent="0.35">
      <c r="B47" s="30"/>
      <c r="L47" s="32"/>
      <c r="N47" t="s">
        <v>26</v>
      </c>
      <c r="U47" t="s">
        <v>97</v>
      </c>
    </row>
    <row r="48" spans="1:31" x14ac:dyDescent="0.35">
      <c r="B48" s="30"/>
      <c r="L48" s="32"/>
      <c r="N48" t="s">
        <v>42</v>
      </c>
    </row>
    <row r="49" spans="2:16" x14ac:dyDescent="0.35">
      <c r="B49" s="30"/>
      <c r="C49" s="25" t="s">
        <v>21</v>
      </c>
      <c r="D49" s="25" t="s">
        <v>22</v>
      </c>
      <c r="E49" s="25" t="s">
        <v>23</v>
      </c>
      <c r="F49" s="25" t="s">
        <v>24</v>
      </c>
      <c r="L49" s="32"/>
      <c r="N49" t="s">
        <v>55</v>
      </c>
    </row>
    <row r="50" spans="2:16" x14ac:dyDescent="0.35">
      <c r="B50" s="30"/>
      <c r="C50" s="24" t="s">
        <v>44</v>
      </c>
      <c r="D50" s="26">
        <v>2000</v>
      </c>
      <c r="E50" s="26">
        <v>900</v>
      </c>
      <c r="F50" s="26" t="s">
        <v>27</v>
      </c>
      <c r="L50" s="32"/>
      <c r="N50" t="s">
        <v>57</v>
      </c>
    </row>
    <row r="51" spans="2:16" x14ac:dyDescent="0.35">
      <c r="B51" s="30"/>
      <c r="L51" s="32"/>
      <c r="N51" t="s">
        <v>58</v>
      </c>
    </row>
    <row r="52" spans="2:16" x14ac:dyDescent="0.35">
      <c r="B52" s="30"/>
      <c r="C52" s="4"/>
      <c r="D52" s="4"/>
      <c r="E52" s="4"/>
      <c r="F52" s="4"/>
      <c r="L52" s="32"/>
      <c r="N52" t="s">
        <v>56</v>
      </c>
    </row>
    <row r="53" spans="2:16" x14ac:dyDescent="0.35">
      <c r="B53" s="30"/>
      <c r="L53" s="32"/>
      <c r="N53" t="s">
        <v>71</v>
      </c>
      <c r="P53" s="63">
        <f>85/(1+$P$1)</f>
        <v>78.630897317298803</v>
      </c>
    </row>
    <row r="54" spans="2:16" x14ac:dyDescent="0.35">
      <c r="B54" s="30"/>
      <c r="L54" s="32"/>
      <c r="N54" t="s">
        <v>79</v>
      </c>
      <c r="P54" s="63">
        <f>100/(1+$P$1)</f>
        <v>92.506938020351527</v>
      </c>
    </row>
    <row r="55" spans="2:16" x14ac:dyDescent="0.35">
      <c r="B55" s="30"/>
      <c r="L55" s="32"/>
      <c r="N55" t="s">
        <v>70</v>
      </c>
      <c r="P55" s="63">
        <f>60/(1+$P$1)</f>
        <v>55.504162812210915</v>
      </c>
    </row>
    <row r="56" spans="2:16" x14ac:dyDescent="0.35">
      <c r="B56" s="30"/>
      <c r="L56" s="32"/>
      <c r="N56" t="s">
        <v>69</v>
      </c>
      <c r="P56" s="63">
        <f>45/(1+$P$1)</f>
        <v>41.628122109158191</v>
      </c>
    </row>
    <row r="57" spans="2:16" x14ac:dyDescent="0.35">
      <c r="B57" s="30"/>
      <c r="L57" s="32"/>
      <c r="N57" t="s">
        <v>66</v>
      </c>
      <c r="P57" s="63">
        <f>45/(1+$P$1)</f>
        <v>41.628122109158191</v>
      </c>
    </row>
    <row r="58" spans="2:16" x14ac:dyDescent="0.35">
      <c r="B58" s="30"/>
      <c r="L58" s="32"/>
      <c r="N58" t="s">
        <v>67</v>
      </c>
      <c r="P58" s="63">
        <f>95/(1+$P$1)</f>
        <v>87.881591119333947</v>
      </c>
    </row>
    <row r="59" spans="2:16" x14ac:dyDescent="0.35">
      <c r="B59" s="30"/>
      <c r="C59" s="33" t="s">
        <v>20</v>
      </c>
      <c r="L59" s="32"/>
      <c r="N59" t="s">
        <v>68</v>
      </c>
      <c r="P59" s="63">
        <f>130/(1+$P$1)</f>
        <v>120.25901942645699</v>
      </c>
    </row>
    <row r="60" spans="2:16" x14ac:dyDescent="0.35">
      <c r="B60" s="30"/>
      <c r="L60" s="32"/>
      <c r="N60" t="s">
        <v>72</v>
      </c>
      <c r="P60" s="63">
        <f>12/(1+$P$1)</f>
        <v>11.100832562442184</v>
      </c>
    </row>
    <row r="61" spans="2:16" x14ac:dyDescent="0.35">
      <c r="B61" s="30"/>
      <c r="C61" s="25" t="s">
        <v>21</v>
      </c>
      <c r="D61" s="25" t="s">
        <v>22</v>
      </c>
      <c r="E61" s="25" t="s">
        <v>23</v>
      </c>
      <c r="F61" s="25" t="s">
        <v>24</v>
      </c>
      <c r="L61" s="32"/>
      <c r="M61" s="4"/>
      <c r="N61" t="s">
        <v>73</v>
      </c>
      <c r="P61" s="63">
        <f>125/(1+$P$1)</f>
        <v>115.63367252543941</v>
      </c>
    </row>
    <row r="62" spans="2:16" x14ac:dyDescent="0.35">
      <c r="B62" s="30"/>
      <c r="C62" s="24" t="s">
        <v>26</v>
      </c>
      <c r="D62" s="26">
        <v>1000</v>
      </c>
      <c r="E62" s="26">
        <v>900</v>
      </c>
      <c r="F62" s="26" t="s">
        <v>27</v>
      </c>
      <c r="L62" s="32"/>
      <c r="N62" s="4" t="s">
        <v>74</v>
      </c>
      <c r="P62" s="63">
        <f>55/(1+$P$1)</f>
        <v>50.878815911193342</v>
      </c>
    </row>
    <row r="63" spans="2:16" x14ac:dyDescent="0.35">
      <c r="B63" s="30"/>
      <c r="L63" s="32"/>
      <c r="N63" t="s">
        <v>75</v>
      </c>
      <c r="P63" s="63">
        <f>240/(1+$P$1)</f>
        <v>222.01665124884366</v>
      </c>
    </row>
    <row r="64" spans="2:16" x14ac:dyDescent="0.35">
      <c r="B64" s="30"/>
      <c r="L64" s="32"/>
      <c r="N64" t="s">
        <v>84</v>
      </c>
      <c r="P64" s="63">
        <f>(140/60)/(1+$P$1)</f>
        <v>2.1584952204748693</v>
      </c>
    </row>
    <row r="65" spans="2:16" x14ac:dyDescent="0.35">
      <c r="B65" s="30"/>
      <c r="C65" s="4"/>
      <c r="D65" s="4"/>
      <c r="E65" s="4"/>
      <c r="F65" s="4"/>
      <c r="I65" s="4"/>
      <c r="J65" s="4"/>
      <c r="K65" s="4"/>
      <c r="L65" s="34"/>
      <c r="N65" t="s">
        <v>85</v>
      </c>
      <c r="P65" s="63">
        <f>140/(1+$P$1)</f>
        <v>129.50971322849213</v>
      </c>
    </row>
    <row r="66" spans="2:16" x14ac:dyDescent="0.35">
      <c r="B66" s="30"/>
      <c r="L66" s="32"/>
      <c r="N66" t="s">
        <v>86</v>
      </c>
      <c r="P66" s="63">
        <v>1.5</v>
      </c>
    </row>
    <row r="67" spans="2:16" x14ac:dyDescent="0.35">
      <c r="B67" s="30"/>
      <c r="L67" s="32"/>
      <c r="N67" t="s">
        <v>87</v>
      </c>
      <c r="P67" s="63">
        <v>90</v>
      </c>
    </row>
    <row r="68" spans="2:16" x14ac:dyDescent="0.35">
      <c r="B68" s="30"/>
      <c r="C68" s="25" t="s">
        <v>21</v>
      </c>
      <c r="D68" s="25" t="s">
        <v>22</v>
      </c>
      <c r="E68" s="25" t="s">
        <v>23</v>
      </c>
      <c r="F68" s="25" t="s">
        <v>24</v>
      </c>
      <c r="L68" s="32"/>
      <c r="N68" t="s">
        <v>113</v>
      </c>
      <c r="P68">
        <v>1</v>
      </c>
    </row>
    <row r="69" spans="2:16" ht="16.5" x14ac:dyDescent="0.35">
      <c r="B69" s="30"/>
      <c r="C69" s="24" t="s">
        <v>26</v>
      </c>
      <c r="D69" s="26">
        <v>2000</v>
      </c>
      <c r="E69" s="26">
        <v>1000</v>
      </c>
      <c r="F69" s="26" t="s">
        <v>33</v>
      </c>
      <c r="L69" s="32"/>
    </row>
    <row r="70" spans="2:16" x14ac:dyDescent="0.35">
      <c r="B70" s="30"/>
      <c r="L70" s="32"/>
    </row>
    <row r="71" spans="2:16" x14ac:dyDescent="0.35">
      <c r="B71" s="30"/>
      <c r="C71" t="s">
        <v>45</v>
      </c>
      <c r="L71" s="32"/>
    </row>
    <row r="72" spans="2:16" x14ac:dyDescent="0.35">
      <c r="B72" s="30"/>
      <c r="L72" s="32"/>
    </row>
    <row r="73" spans="2:16" x14ac:dyDescent="0.35">
      <c r="B73" s="30"/>
      <c r="L73" s="32"/>
    </row>
    <row r="74" spans="2:16" x14ac:dyDescent="0.35">
      <c r="B74" s="30"/>
      <c r="L74" s="32"/>
    </row>
    <row r="75" spans="2:16" x14ac:dyDescent="0.35">
      <c r="B75" s="30"/>
      <c r="C75" s="33" t="s">
        <v>28</v>
      </c>
      <c r="D75" s="33"/>
      <c r="E75" s="35"/>
      <c r="L75" s="32"/>
    </row>
    <row r="76" spans="2:16" x14ac:dyDescent="0.35">
      <c r="B76" s="30"/>
      <c r="L76" s="32"/>
    </row>
    <row r="77" spans="2:16" x14ac:dyDescent="0.35">
      <c r="B77" s="30"/>
      <c r="L77" s="32"/>
    </row>
    <row r="78" spans="2:16" x14ac:dyDescent="0.35">
      <c r="B78" s="30"/>
      <c r="L78" s="32"/>
    </row>
    <row r="79" spans="2:16" x14ac:dyDescent="0.35">
      <c r="B79" s="30"/>
      <c r="C79" s="25" t="s">
        <v>21</v>
      </c>
      <c r="D79" s="25" t="s">
        <v>22</v>
      </c>
      <c r="E79" s="25" t="s">
        <v>46</v>
      </c>
      <c r="F79" s="25" t="s">
        <v>24</v>
      </c>
      <c r="L79" s="32"/>
    </row>
    <row r="80" spans="2:16" ht="16.5" x14ac:dyDescent="0.35">
      <c r="B80" s="30"/>
      <c r="C80" s="24" t="s">
        <v>29</v>
      </c>
      <c r="D80" s="24" t="s">
        <v>30</v>
      </c>
      <c r="E80" s="24" t="s">
        <v>32</v>
      </c>
      <c r="F80" s="24" t="s">
        <v>27</v>
      </c>
      <c r="L80" s="32"/>
    </row>
    <row r="81" spans="2:12" x14ac:dyDescent="0.35">
      <c r="B81" s="30"/>
      <c r="L81" s="32"/>
    </row>
    <row r="82" spans="2:12" x14ac:dyDescent="0.35">
      <c r="B82" s="30"/>
      <c r="C82" t="s">
        <v>34</v>
      </c>
      <c r="L82" s="32"/>
    </row>
    <row r="83" spans="2:12" x14ac:dyDescent="0.35">
      <c r="B83" s="30"/>
      <c r="C83" t="s">
        <v>31</v>
      </c>
      <c r="L83" s="32"/>
    </row>
    <row r="84" spans="2:12" x14ac:dyDescent="0.35">
      <c r="B84" s="30"/>
      <c r="L84" s="32"/>
    </row>
    <row r="85" spans="2:12" x14ac:dyDescent="0.35">
      <c r="B85" s="30"/>
      <c r="L85" s="32"/>
    </row>
    <row r="86" spans="2:12" x14ac:dyDescent="0.35">
      <c r="B86" s="30"/>
      <c r="L86" s="32"/>
    </row>
    <row r="87" spans="2:12" x14ac:dyDescent="0.35">
      <c r="B87" s="30"/>
      <c r="L87" s="32"/>
    </row>
    <row r="88" spans="2:12" x14ac:dyDescent="0.35">
      <c r="B88" s="30"/>
      <c r="L88" s="32"/>
    </row>
    <row r="89" spans="2:12" x14ac:dyDescent="0.35">
      <c r="B89" s="30"/>
      <c r="L89" s="32"/>
    </row>
    <row r="90" spans="2:12" x14ac:dyDescent="0.35">
      <c r="B90" s="30"/>
      <c r="L90" s="32"/>
    </row>
    <row r="91" spans="2:12" x14ac:dyDescent="0.35">
      <c r="B91" s="30"/>
      <c r="L91" s="32"/>
    </row>
    <row r="92" spans="2:12" x14ac:dyDescent="0.35">
      <c r="B92" s="30"/>
      <c r="L92" s="32"/>
    </row>
    <row r="93" spans="2:12" x14ac:dyDescent="0.35">
      <c r="B93" s="30"/>
      <c r="L93" s="32"/>
    </row>
    <row r="94" spans="2:12" x14ac:dyDescent="0.35">
      <c r="B94" s="30"/>
      <c r="C94" s="25" t="s">
        <v>21</v>
      </c>
      <c r="D94" s="25" t="s">
        <v>22</v>
      </c>
      <c r="E94" s="25" t="s">
        <v>46</v>
      </c>
      <c r="F94" s="25" t="s">
        <v>24</v>
      </c>
      <c r="L94" s="32"/>
    </row>
    <row r="95" spans="2:12" ht="16.5" x14ac:dyDescent="0.35">
      <c r="B95" s="30"/>
      <c r="C95" s="24" t="s">
        <v>29</v>
      </c>
      <c r="D95" s="26">
        <v>1000</v>
      </c>
      <c r="E95" s="26" t="s">
        <v>38</v>
      </c>
      <c r="F95" s="26" t="s">
        <v>27</v>
      </c>
      <c r="L95" s="32"/>
    </row>
    <row r="96" spans="2:12" x14ac:dyDescent="0.35">
      <c r="B96" s="30"/>
      <c r="L96" s="32"/>
    </row>
    <row r="97" spans="2:12" x14ac:dyDescent="0.35">
      <c r="B97" s="30"/>
      <c r="C97" t="s">
        <v>39</v>
      </c>
      <c r="L97" s="32"/>
    </row>
    <row r="98" spans="2:12" x14ac:dyDescent="0.35">
      <c r="B98" s="30"/>
      <c r="C98" s="10" t="s">
        <v>40</v>
      </c>
      <c r="L98" s="32"/>
    </row>
    <row r="99" spans="2:12" x14ac:dyDescent="0.35">
      <c r="B99" s="30"/>
      <c r="L99" s="32"/>
    </row>
    <row r="100" spans="2:12" x14ac:dyDescent="0.35">
      <c r="B100" s="30"/>
      <c r="L100" s="32"/>
    </row>
    <row r="101" spans="2:12" x14ac:dyDescent="0.35">
      <c r="B101" s="30"/>
      <c r="L101" s="32"/>
    </row>
    <row r="102" spans="2:12" x14ac:dyDescent="0.35">
      <c r="B102" s="30"/>
      <c r="L102" s="32"/>
    </row>
    <row r="103" spans="2:12" x14ac:dyDescent="0.35">
      <c r="B103" s="30"/>
      <c r="L103" s="32"/>
    </row>
    <row r="104" spans="2:12" x14ac:dyDescent="0.35">
      <c r="B104" s="30"/>
      <c r="L104" s="32"/>
    </row>
    <row r="105" spans="2:12" x14ac:dyDescent="0.35">
      <c r="B105" s="30"/>
      <c r="L105" s="32"/>
    </row>
    <row r="106" spans="2:12" x14ac:dyDescent="0.35">
      <c r="B106" s="30"/>
      <c r="C106" s="25" t="s">
        <v>21</v>
      </c>
      <c r="D106" s="25" t="s">
        <v>22</v>
      </c>
      <c r="E106" s="25" t="s">
        <v>46</v>
      </c>
      <c r="F106" s="25" t="s">
        <v>24</v>
      </c>
      <c r="L106" s="32"/>
    </row>
    <row r="107" spans="2:12" x14ac:dyDescent="0.35">
      <c r="B107" s="30"/>
      <c r="C107" s="24" t="s">
        <v>29</v>
      </c>
      <c r="D107" s="26">
        <v>1200</v>
      </c>
      <c r="E107" s="26">
        <v>200</v>
      </c>
      <c r="F107" s="26">
        <v>600</v>
      </c>
      <c r="L107" s="32"/>
    </row>
    <row r="108" spans="2:12" x14ac:dyDescent="0.35">
      <c r="B108" s="30"/>
      <c r="L108" s="32"/>
    </row>
    <row r="109" spans="2:12" x14ac:dyDescent="0.35">
      <c r="B109" s="30"/>
      <c r="L109" s="32"/>
    </row>
    <row r="110" spans="2:12" x14ac:dyDescent="0.35">
      <c r="B110" s="30"/>
      <c r="L110" s="32"/>
    </row>
    <row r="111" spans="2:12" x14ac:dyDescent="0.35">
      <c r="B111" s="30"/>
      <c r="L111" s="32"/>
    </row>
    <row r="112" spans="2:12" x14ac:dyDescent="0.35">
      <c r="B112" s="30"/>
      <c r="L112" s="32"/>
    </row>
    <row r="113" spans="2:12" x14ac:dyDescent="0.35">
      <c r="B113" s="30"/>
      <c r="L113" s="32"/>
    </row>
    <row r="114" spans="2:12" x14ac:dyDescent="0.35">
      <c r="B114" s="30"/>
      <c r="L114" s="32"/>
    </row>
    <row r="115" spans="2:12" x14ac:dyDescent="0.35">
      <c r="B115" s="30"/>
      <c r="L115" s="32"/>
    </row>
    <row r="116" spans="2:12" x14ac:dyDescent="0.35">
      <c r="B116" s="30"/>
      <c r="L116" s="32"/>
    </row>
    <row r="117" spans="2:12" x14ac:dyDescent="0.35">
      <c r="B117" s="30"/>
      <c r="L117" s="32"/>
    </row>
    <row r="118" spans="2:12" x14ac:dyDescent="0.35">
      <c r="B118" s="30"/>
      <c r="C118" s="33" t="s">
        <v>35</v>
      </c>
      <c r="L118" s="32"/>
    </row>
    <row r="119" spans="2:12" x14ac:dyDescent="0.35">
      <c r="B119" s="30"/>
      <c r="L119" s="32"/>
    </row>
    <row r="120" spans="2:12" x14ac:dyDescent="0.35">
      <c r="B120" s="30"/>
      <c r="C120" s="25" t="s">
        <v>21</v>
      </c>
      <c r="D120" s="25" t="s">
        <v>22</v>
      </c>
      <c r="E120" s="25" t="s">
        <v>23</v>
      </c>
      <c r="F120" s="25" t="s">
        <v>24</v>
      </c>
      <c r="L120" s="32"/>
    </row>
    <row r="121" spans="2:12" x14ac:dyDescent="0.35">
      <c r="B121" s="30"/>
      <c r="C121" s="24" t="s">
        <v>37</v>
      </c>
      <c r="D121" s="26">
        <v>1200</v>
      </c>
      <c r="E121" s="26">
        <v>700</v>
      </c>
      <c r="F121" s="26">
        <v>650</v>
      </c>
      <c r="L121" s="32"/>
    </row>
    <row r="122" spans="2:12" x14ac:dyDescent="0.35">
      <c r="B122" s="30"/>
      <c r="L122" s="32"/>
    </row>
    <row r="123" spans="2:12" x14ac:dyDescent="0.35">
      <c r="B123" s="30"/>
      <c r="L123" s="32"/>
    </row>
    <row r="124" spans="2:12" x14ac:dyDescent="0.35">
      <c r="B124" s="30"/>
      <c r="L124" s="32"/>
    </row>
    <row r="125" spans="2:12" x14ac:dyDescent="0.35">
      <c r="B125" s="30"/>
      <c r="L125" s="32"/>
    </row>
    <row r="126" spans="2:12" x14ac:dyDescent="0.35">
      <c r="B126" s="30"/>
      <c r="L126" s="32"/>
    </row>
    <row r="127" spans="2:12" x14ac:dyDescent="0.35">
      <c r="B127" s="30"/>
      <c r="L127" s="32"/>
    </row>
    <row r="128" spans="2:12" x14ac:dyDescent="0.35">
      <c r="B128" s="30"/>
      <c r="C128" s="33" t="s">
        <v>36</v>
      </c>
      <c r="L128" s="32"/>
    </row>
    <row r="129" spans="2:12" x14ac:dyDescent="0.35">
      <c r="B129" s="30"/>
      <c r="C129" s="40" t="s">
        <v>41</v>
      </c>
      <c r="L129" s="32"/>
    </row>
    <row r="130" spans="2:12" x14ac:dyDescent="0.35">
      <c r="B130" s="30"/>
      <c r="L130" s="32"/>
    </row>
    <row r="131" spans="2:12" x14ac:dyDescent="0.35">
      <c r="B131" s="30"/>
      <c r="L131" s="32"/>
    </row>
    <row r="132" spans="2:12" x14ac:dyDescent="0.35">
      <c r="B132" s="30"/>
      <c r="L132" s="32"/>
    </row>
    <row r="133" spans="2:12" x14ac:dyDescent="0.35">
      <c r="B133" s="30"/>
      <c r="L133" s="32"/>
    </row>
    <row r="134" spans="2:12" x14ac:dyDescent="0.35">
      <c r="B134" s="30"/>
      <c r="C134" s="25" t="s">
        <v>21</v>
      </c>
      <c r="D134" s="25" t="s">
        <v>22</v>
      </c>
      <c r="E134" s="25" t="s">
        <v>23</v>
      </c>
      <c r="F134" s="25" t="s">
        <v>24</v>
      </c>
      <c r="L134" s="32"/>
    </row>
    <row r="135" spans="2:12" x14ac:dyDescent="0.35">
      <c r="B135" s="30"/>
      <c r="C135" s="24" t="s">
        <v>42</v>
      </c>
      <c r="D135" s="26">
        <v>400</v>
      </c>
      <c r="E135" s="26">
        <v>200</v>
      </c>
      <c r="F135" s="26">
        <v>300</v>
      </c>
      <c r="L135" s="32"/>
    </row>
    <row r="136" spans="2:12" x14ac:dyDescent="0.35">
      <c r="B136" s="30"/>
      <c r="L136" s="32"/>
    </row>
    <row r="137" spans="2:12" x14ac:dyDescent="0.35">
      <c r="B137" s="30"/>
      <c r="L137" s="32"/>
    </row>
    <row r="138" spans="2:12" x14ac:dyDescent="0.35">
      <c r="B138" s="30"/>
      <c r="L138" s="32"/>
    </row>
    <row r="139" spans="2:12" x14ac:dyDescent="0.35">
      <c r="B139" s="30"/>
      <c r="L139" s="32"/>
    </row>
    <row r="140" spans="2:12" x14ac:dyDescent="0.35">
      <c r="B140" s="30"/>
      <c r="L140" s="32"/>
    </row>
    <row r="141" spans="2:12" x14ac:dyDescent="0.35">
      <c r="B141" s="30"/>
      <c r="L141" s="32"/>
    </row>
    <row r="142" spans="2:12" ht="15" thickBot="1" x14ac:dyDescent="0.4">
      <c r="B142" s="36"/>
      <c r="C142" s="37"/>
      <c r="D142" s="37"/>
      <c r="E142" s="37"/>
      <c r="F142" s="37"/>
      <c r="G142" s="37"/>
      <c r="H142" s="37"/>
      <c r="I142" s="37"/>
      <c r="J142" s="37"/>
      <c r="K142" s="37"/>
      <c r="L142" s="38"/>
    </row>
  </sheetData>
  <sheetProtection algorithmName="SHA-512" hashValue="9q6dwJtz+r2k/JVKFQpixNvGjmJzmSxLKKRJhFQFGR1mFp6Q8uvxCCUxyVb3Dc/hwM8B1Drix0FjFocZZ9yQug==" saltValue="XXNnthP//2K+xLsFx2qyhQ==" spinCount="100000" sheet="1" selectLockedCells="1"/>
  <mergeCells count="9">
    <mergeCell ref="AB42:AC42"/>
    <mergeCell ref="C1:E1"/>
    <mergeCell ref="C5:D5"/>
    <mergeCell ref="C6:D6"/>
    <mergeCell ref="C3:D3"/>
    <mergeCell ref="C2:E2"/>
    <mergeCell ref="C4:D4"/>
    <mergeCell ref="H7:K7"/>
    <mergeCell ref="E8:G8"/>
  </mergeCells>
  <conditionalFormatting sqref="E8:G8">
    <cfRule type="containsText" dxfId="4" priority="4" operator="containsText" text="ACHTUNG: Differenz Soll-Anzahl zu Massen">
      <formula>NOT(ISERROR(SEARCH("ACHTUNG: Differenz Soll-Anzahl zu Massen",E8)))</formula>
    </cfRule>
  </conditionalFormatting>
  <conditionalFormatting sqref="I10:I39">
    <cfRule type="cellIs" dxfId="3" priority="2" operator="between">
      <formula>1</formula>
      <formula>999</formula>
    </cfRule>
  </conditionalFormatting>
  <conditionalFormatting sqref="J10:J39">
    <cfRule type="cellIs" dxfId="2" priority="1" operator="greaterThan">
      <formula>2800</formula>
    </cfRule>
  </conditionalFormatting>
  <conditionalFormatting sqref="K10:K39">
    <cfRule type="expression" dxfId="1" priority="30">
      <formula>$C10:$C40="Körperformat einseitg beschichten (LxBxT)"</formula>
    </cfRule>
    <cfRule type="expression" dxfId="0" priority="31">
      <formula>$C10:$C40="Körperformat beidseitig beschichten (LxBxT)"</formula>
    </cfRule>
  </conditionalFormatting>
  <dataValidations xWindow="1404" yWindow="620" count="10">
    <dataValidation type="list" allowBlank="1" showInputMessage="1" showErrorMessage="1" sqref="D10:D39" xr:uid="{0196E7B2-0C6E-48BF-9499-5858B7FA10A3}">
      <formula1>$X$42:$X$46</formula1>
    </dataValidation>
    <dataValidation type="list" allowBlank="1" showInputMessage="1" showErrorMessage="1" sqref="E10:E39" xr:uid="{8B66635A-F6EA-44C4-A49B-95893138F9FA}">
      <formula1>$W$42:$W$44</formula1>
    </dataValidation>
    <dataValidation type="list" allowBlank="1" showInputMessage="1" showErrorMessage="1" sqref="B10:B39" xr:uid="{60D6D43D-C503-4E33-9B72-2FB7A1D28E73}">
      <formula1>$U$42:$U$47</formula1>
    </dataValidation>
    <dataValidation type="whole" allowBlank="1" showInputMessage="1" showErrorMessage="1" errorTitle="kleinstes Tiefenmass beachten" error="Minimalwert 100" prompt="- Tiefenmass nur bei Körper (z.B. Würfel), Winkel (kürzere Seite/Abkantung), Schenkel (z.B. Eckgeländer am Stück)_x000a_- Tiefe unter 500mm zu Breite/Länge hinzuzählen_x000a_- beidseitige Abkantung/Schenkel auf Feld Bemerkungen hinweisen" sqref="K10:K39" xr:uid="{9C76AD4F-E344-4B4B-94B3-F622094CB8EC}">
      <formula1>100</formula1>
      <formula2>7000</formula2>
    </dataValidation>
    <dataValidation allowBlank="1" showInputMessage="1" showErrorMessage="1" prompt="- Breite muss kleiner als Länge sein_x000a_- bei Profilen, Rohr, Pfosten etc = Abwicklung in mm (z.B. 50/50 = Abwicklung 200mm)" sqref="J9" xr:uid="{306EFFFE-9E8D-43EF-8627-5B16368D3F59}"/>
    <dataValidation type="whole" allowBlank="1" showInputMessage="1" showErrorMessage="1" errorTitle="kleinstes Breitenmass beachten" error="Minimalwert unterschritten: mindestens 100 eintragen " prompt="- bei Profilen, Rohr, Pfosten etc = Abwicklung in mm (z.B. 50*50 = Abwicklung 200mm)" sqref="J10:J39" xr:uid="{34AEA4C2-7845-43CC-8BCB-76B4248CEDB1}">
      <formula1>100</formula1>
      <formula2>7000</formula2>
    </dataValidation>
    <dataValidation allowBlank="1" showInputMessage="1" showErrorMessage="1" prompt="uni RAL seidenglanz glatt oder Lagerfarben ohne Preiszuschlag" sqref="C5:D5" xr:uid="{6DFB2A0D-7EB3-4A03-9FF7-3E977D58E560}"/>
    <dataValidation type="list" allowBlank="1" showInputMessage="1" showErrorMessage="1" sqref="F10:F39" xr:uid="{3B1F22EF-206D-44E8-BF48-ADF6AAA311D5}">
      <formula1>$Y$42:$Y$43</formula1>
    </dataValidation>
    <dataValidation type="list" allowBlank="1" showInputMessage="1" showErrorMessage="1" sqref="G10:G39" xr:uid="{40931ED5-9B4B-4FD3-952D-06896DEAD0AF}">
      <formula1>$T$42:$T$46</formula1>
    </dataValidation>
    <dataValidation type="list" allowBlank="1" showInputMessage="1" showErrorMessage="1" sqref="C10:C39" xr:uid="{263594F2-985C-438F-87D5-ED3EB326C0C7}">
      <formula1>$N$43:$N$68</formula1>
    </dataValidation>
  </dataValidations>
  <printOptions gridLines="1"/>
  <pageMargins left="0.11811023622047245" right="7.874015748031496E-2" top="0.74803149606299213" bottom="0.74803149606299213" header="0.31496062992125984" footer="0.31496062992125984"/>
  <pageSetup paperSize="9" scale="60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Tabelle1</vt:lpstr>
      <vt:lpstr>Tabelle1!Druckbereich</vt:lpstr>
      <vt:lpstr>Länge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Lilly</dc:creator>
  <cp:lastModifiedBy>Lilly Kuonen</cp:lastModifiedBy>
  <cp:lastPrinted>2024-02-01T12:41:01Z</cp:lastPrinted>
  <dcterms:created xsi:type="dcterms:W3CDTF">2020-04-17T09:25:02Z</dcterms:created>
  <dcterms:modified xsi:type="dcterms:W3CDTF">2024-02-08T08:30:47Z</dcterms:modified>
</cp:coreProperties>
</file>